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PC2\Documents\PLAN 2026\"/>
    </mc:Choice>
  </mc:AlternateContent>
  <xr:revisionPtr revIDLastSave="0" documentId="13_ncr:1_{1699A126-830C-4D41-96CB-73F139E85681}" xr6:coauthVersionLast="47" xr6:coauthVersionMax="47" xr10:uidLastSave="{00000000-0000-0000-0000-000000000000}"/>
  <bookViews>
    <workbookView xWindow="-120" yWindow="-120" windowWidth="29040" windowHeight="15840" tabRatio="760" xr2:uid="{00000000-000D-0000-FFFF-FFFF00000000}"/>
  </bookViews>
  <sheets>
    <sheet name="SAŽETAK" sheetId="12" r:id="rId1"/>
    <sheet name=" Račun prihoda i rashoda -ek.kl" sheetId="8" r:id="rId2"/>
    <sheet name=" Račun prihoda i rashoda po izv" sheetId="3" r:id="rId3"/>
    <sheet name="Rashodi prema funkcijskoj kl" sheetId="5" r:id="rId4"/>
    <sheet name="Račun financiranja" sheetId="6" r:id="rId5"/>
    <sheet name="Višak-manjak i VPU" sheetId="11" r:id="rId6"/>
    <sheet name="POSEBNI DIO" sheetId="7" r:id="rId7"/>
    <sheet name="OBRAZLOŽENJE-opći dio" sheetId="9" r:id="rId8"/>
    <sheet name="OBRAZLOŽENJE-posebni dio" sheetId="10" r:id="rId9"/>
  </sheets>
  <definedNames>
    <definedName name="_xlnm.Print_Area" localSheetId="1">' Račun prihoda i rashoda -ek.kl'!$A$1:$H$30</definedName>
    <definedName name="_xlnm.Print_Area" localSheetId="2">' Račun prihoda i rashoda po izv'!$A$1:$H$48</definedName>
    <definedName name="_xlnm.Print_Area" localSheetId="8">'OBRAZLOŽENJE-posebni dio'!$A$1:$G$72</definedName>
    <definedName name="_xlnm.Print_Area" localSheetId="6">'POSEBNI DIO'!$A$1:$I$114</definedName>
    <definedName name="_xlnm.Print_Area" localSheetId="4">'Račun financiranja'!$A$1:$H$36</definedName>
    <definedName name="_xlnm.Print_Area" localSheetId="3">'Rashodi prema funkcijskoj kl'!$A$1:$F$12</definedName>
    <definedName name="_xlnm.Print_Area" localSheetId="0">SAŽETAK!$A$1:$K$58</definedName>
    <definedName name="_xlnm.Print_Area" localSheetId="5">'Višak-manjak i VPU'!$A$1:$H$19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7" l="1"/>
  <c r="G10" i="7"/>
  <c r="H10" i="7"/>
  <c r="I10" i="7"/>
  <c r="E10" i="7"/>
  <c r="F26" i="7"/>
  <c r="G26" i="7"/>
  <c r="H26" i="7"/>
  <c r="I26" i="7"/>
  <c r="E26" i="7"/>
  <c r="F24" i="7"/>
  <c r="G24" i="7"/>
  <c r="H24" i="7"/>
  <c r="I24" i="7"/>
  <c r="E24" i="7"/>
  <c r="F22" i="7"/>
  <c r="G22" i="7"/>
  <c r="H22" i="7"/>
  <c r="I22" i="7"/>
  <c r="E22" i="7"/>
  <c r="F18" i="7"/>
  <c r="G18" i="7"/>
  <c r="H18" i="7"/>
  <c r="I18" i="7"/>
  <c r="E18" i="7"/>
  <c r="E15" i="7"/>
  <c r="F15" i="7"/>
  <c r="G15" i="7"/>
  <c r="H15" i="7"/>
  <c r="I15" i="7"/>
  <c r="F13" i="7"/>
  <c r="G13" i="7"/>
  <c r="H13" i="7"/>
  <c r="I13" i="7"/>
  <c r="E13" i="7"/>
  <c r="F11" i="7"/>
  <c r="G11" i="7"/>
  <c r="H11" i="7"/>
  <c r="I11" i="7"/>
  <c r="E11" i="7"/>
  <c r="F14" i="7"/>
  <c r="G14" i="7"/>
  <c r="H14" i="7"/>
  <c r="I14" i="7"/>
  <c r="E14" i="7"/>
  <c r="F12" i="7"/>
  <c r="G12" i="7"/>
  <c r="H12" i="7"/>
  <c r="I12" i="7"/>
  <c r="E12" i="7"/>
  <c r="E25" i="7"/>
  <c r="E23" i="7"/>
  <c r="E21" i="7"/>
  <c r="E19" i="7"/>
  <c r="E16" i="7"/>
  <c r="F27" i="7"/>
  <c r="G27" i="7"/>
  <c r="H27" i="7"/>
  <c r="I27" i="7"/>
  <c r="E27" i="7"/>
  <c r="F25" i="7"/>
  <c r="G25" i="7"/>
  <c r="H25" i="7"/>
  <c r="I25" i="7"/>
  <c r="F23" i="7"/>
  <c r="G23" i="7"/>
  <c r="H23" i="7"/>
  <c r="I23" i="7"/>
  <c r="F21" i="7"/>
  <c r="G21" i="7"/>
  <c r="H21" i="7"/>
  <c r="I21" i="7"/>
  <c r="F20" i="7"/>
  <c r="G20" i="7"/>
  <c r="H20" i="7"/>
  <c r="I20" i="7"/>
  <c r="E20" i="7"/>
  <c r="F19" i="7"/>
  <c r="G19" i="7"/>
  <c r="H19" i="7"/>
  <c r="I19" i="7"/>
  <c r="F17" i="7"/>
  <c r="G17" i="7"/>
  <c r="H17" i="7"/>
  <c r="I17" i="7"/>
  <c r="E17" i="7"/>
  <c r="F16" i="7"/>
  <c r="G16" i="7"/>
  <c r="H16" i="7"/>
  <c r="I16" i="7"/>
  <c r="E92" i="7"/>
  <c r="E91" i="7" s="1"/>
  <c r="E90" i="7" s="1"/>
  <c r="F92" i="7"/>
  <c r="F91" i="7" s="1"/>
  <c r="F90" i="7" s="1"/>
  <c r="G92" i="7"/>
  <c r="G91" i="7" s="1"/>
  <c r="G90" i="7" s="1"/>
  <c r="H92" i="7"/>
  <c r="H91" i="7" s="1"/>
  <c r="H90" i="7" s="1"/>
  <c r="I92" i="7"/>
  <c r="I91" i="7" s="1"/>
  <c r="I90" i="7" s="1"/>
  <c r="E97" i="7"/>
  <c r="F97" i="7"/>
  <c r="G97" i="7"/>
  <c r="H97" i="7"/>
  <c r="I97" i="7"/>
  <c r="E99" i="7"/>
  <c r="F99" i="7"/>
  <c r="G99" i="7"/>
  <c r="H99" i="7"/>
  <c r="I99" i="7"/>
  <c r="F56" i="7"/>
  <c r="G56" i="7"/>
  <c r="H56" i="7"/>
  <c r="I56" i="7"/>
  <c r="E56" i="7"/>
  <c r="I42" i="7"/>
  <c r="I41" i="7" s="1"/>
  <c r="H42" i="7"/>
  <c r="H41" i="7" s="1"/>
  <c r="G42" i="7"/>
  <c r="G41" i="7" s="1"/>
  <c r="F41" i="7"/>
  <c r="E41" i="7"/>
  <c r="F37" i="7"/>
  <c r="F36" i="7" s="1"/>
  <c r="F35" i="7" s="1"/>
  <c r="G37" i="7"/>
  <c r="G36" i="7" s="1"/>
  <c r="G35" i="7" s="1"/>
  <c r="H37" i="7"/>
  <c r="H36" i="7" s="1"/>
  <c r="H35" i="7" s="1"/>
  <c r="I37" i="7"/>
  <c r="I36" i="7" s="1"/>
  <c r="I35" i="7" s="1"/>
  <c r="E37" i="7"/>
  <c r="E36" i="7" s="1"/>
  <c r="E35" i="7" s="1"/>
  <c r="H58" i="12"/>
  <c r="I58" i="12"/>
  <c r="J58" i="12"/>
  <c r="K58" i="12"/>
  <c r="H55" i="12"/>
  <c r="I55" i="12"/>
  <c r="J55" i="12"/>
  <c r="K55" i="12"/>
  <c r="H54" i="12"/>
  <c r="I54" i="12"/>
  <c r="J54" i="12"/>
  <c r="K54" i="12"/>
  <c r="G58" i="12"/>
  <c r="G55" i="12"/>
  <c r="G54" i="12"/>
  <c r="H39" i="12"/>
  <c r="I39" i="12"/>
  <c r="J39" i="12"/>
  <c r="K39" i="12"/>
  <c r="G39" i="12"/>
  <c r="F96" i="7" l="1"/>
  <c r="F95" i="7" s="1"/>
  <c r="G96" i="7"/>
  <c r="G95" i="7" s="1"/>
  <c r="I96" i="7"/>
  <c r="I95" i="7" s="1"/>
  <c r="E96" i="7"/>
  <c r="E95" i="7" s="1"/>
  <c r="H96" i="7"/>
  <c r="H95" i="7" s="1"/>
  <c r="I56" i="12" l="1"/>
  <c r="H57" i="12"/>
  <c r="G56" i="12"/>
  <c r="H45" i="12"/>
  <c r="I45" i="12"/>
  <c r="J45" i="12"/>
  <c r="K45" i="12"/>
  <c r="G45" i="12"/>
  <c r="J37" i="12"/>
  <c r="K37" i="12"/>
  <c r="I37" i="12"/>
  <c r="H37" i="12"/>
  <c r="G37" i="12"/>
  <c r="K30" i="12"/>
  <c r="J30" i="12"/>
  <c r="I30" i="12"/>
  <c r="H30" i="12"/>
  <c r="G30" i="12"/>
  <c r="K21" i="12"/>
  <c r="J21" i="12"/>
  <c r="I21" i="12"/>
  <c r="H21" i="12"/>
  <c r="G21" i="12"/>
  <c r="K20" i="12"/>
  <c r="J20" i="12"/>
  <c r="I20" i="12"/>
  <c r="H20" i="12"/>
  <c r="G20" i="12"/>
  <c r="K18" i="12"/>
  <c r="J18" i="12"/>
  <c r="I18" i="12"/>
  <c r="H18" i="12"/>
  <c r="G18" i="12"/>
  <c r="K17" i="12"/>
  <c r="J17" i="12"/>
  <c r="I17" i="12"/>
  <c r="H17" i="12"/>
  <c r="G17" i="12"/>
  <c r="F13" i="11"/>
  <c r="H19" i="3"/>
  <c r="G19" i="3"/>
  <c r="G18" i="3" s="1"/>
  <c r="G17" i="3" s="1"/>
  <c r="G10" i="3" s="1"/>
  <c r="F19" i="3"/>
  <c r="F18" i="3" s="1"/>
  <c r="F17" i="3" s="1"/>
  <c r="F10" i="3" s="1"/>
  <c r="E10" i="3"/>
  <c r="D10" i="3"/>
  <c r="E30" i="3"/>
  <c r="F30" i="3"/>
  <c r="G30" i="3"/>
  <c r="H30" i="3"/>
  <c r="D30" i="3"/>
  <c r="E47" i="3"/>
  <c r="F47" i="3"/>
  <c r="G47" i="3"/>
  <c r="H47" i="3"/>
  <c r="D47" i="3"/>
  <c r="E45" i="3"/>
  <c r="F45" i="3"/>
  <c r="G45" i="3"/>
  <c r="H45" i="3"/>
  <c r="D45" i="3"/>
  <c r="E38" i="3"/>
  <c r="F38" i="3"/>
  <c r="G38" i="3"/>
  <c r="H38" i="3"/>
  <c r="D38" i="3"/>
  <c r="E43" i="3"/>
  <c r="F43" i="3"/>
  <c r="G43" i="3"/>
  <c r="H43" i="3"/>
  <c r="D43" i="3"/>
  <c r="E39" i="3"/>
  <c r="D39" i="3"/>
  <c r="F39" i="3"/>
  <c r="G39" i="3"/>
  <c r="H39" i="3"/>
  <c r="E35" i="3"/>
  <c r="F35" i="3"/>
  <c r="G35" i="3"/>
  <c r="H35" i="3"/>
  <c r="D35" i="3"/>
  <c r="H36" i="3"/>
  <c r="G36" i="3"/>
  <c r="F36" i="3"/>
  <c r="E33" i="3"/>
  <c r="F33" i="3"/>
  <c r="G33" i="3"/>
  <c r="H33" i="3"/>
  <c r="D33" i="3"/>
  <c r="E31" i="3"/>
  <c r="F31" i="3"/>
  <c r="G31" i="3"/>
  <c r="H31" i="3"/>
  <c r="D31" i="3"/>
  <c r="E26" i="3"/>
  <c r="F26" i="3"/>
  <c r="G26" i="3"/>
  <c r="H26" i="3"/>
  <c r="D26" i="3"/>
  <c r="E24" i="3"/>
  <c r="F24" i="3"/>
  <c r="G24" i="3"/>
  <c r="H24" i="3"/>
  <c r="D24" i="3"/>
  <c r="E17" i="3"/>
  <c r="D17" i="3"/>
  <c r="E22" i="3"/>
  <c r="F22" i="3"/>
  <c r="G22" i="3"/>
  <c r="H22" i="3"/>
  <c r="D22" i="3"/>
  <c r="E18" i="3"/>
  <c r="H18" i="3"/>
  <c r="H17" i="3" s="1"/>
  <c r="H10" i="3" s="1"/>
  <c r="D18" i="3"/>
  <c r="E15" i="3"/>
  <c r="F15" i="3"/>
  <c r="G15" i="3"/>
  <c r="H15" i="3"/>
  <c r="D15" i="3"/>
  <c r="E13" i="3"/>
  <c r="F13" i="3"/>
  <c r="G13" i="3"/>
  <c r="H13" i="3"/>
  <c r="D13" i="3"/>
  <c r="E11" i="3"/>
  <c r="F11" i="3"/>
  <c r="G11" i="3"/>
  <c r="H11" i="3"/>
  <c r="D11" i="3"/>
  <c r="G16" i="12" l="1"/>
  <c r="K16" i="12"/>
  <c r="I19" i="12"/>
  <c r="J16" i="12"/>
  <c r="I16" i="12"/>
  <c r="I22" i="12" s="1"/>
  <c r="H16" i="12"/>
  <c r="H19" i="12"/>
  <c r="G19" i="12"/>
  <c r="G22" i="12" s="1"/>
  <c r="K19" i="12"/>
  <c r="K22" i="12" s="1"/>
  <c r="J19" i="12"/>
  <c r="H22" i="12" l="1"/>
  <c r="G31" i="12"/>
  <c r="I31" i="12"/>
  <c r="H31" i="12"/>
  <c r="K31" i="12"/>
  <c r="J22" i="12"/>
  <c r="H47" i="12" l="1"/>
  <c r="H48" i="12" s="1"/>
  <c r="I47" i="12"/>
  <c r="I48" i="12" s="1"/>
  <c r="G47" i="12"/>
  <c r="G48" i="12" s="1"/>
  <c r="K47" i="12"/>
  <c r="K48" i="12" s="1"/>
  <c r="J31" i="12"/>
  <c r="J47" i="12" l="1"/>
  <c r="J48" i="12" s="1"/>
  <c r="E13" i="11" l="1"/>
  <c r="G13" i="11"/>
  <c r="H13" i="11"/>
  <c r="D13" i="11"/>
  <c r="H42" i="3"/>
  <c r="G42" i="3"/>
  <c r="F42" i="3"/>
  <c r="H21" i="3" l="1"/>
  <c r="G21" i="3"/>
  <c r="F21" i="3"/>
  <c r="E16" i="11"/>
  <c r="F16" i="11"/>
  <c r="G16" i="11"/>
  <c r="H16" i="11"/>
  <c r="D16" i="11"/>
  <c r="H16" i="8"/>
  <c r="G16" i="8"/>
  <c r="F16" i="8"/>
  <c r="F69" i="7"/>
  <c r="F68" i="7" s="1"/>
  <c r="G69" i="7"/>
  <c r="G68" i="7" s="1"/>
  <c r="H69" i="7"/>
  <c r="H68" i="7" s="1"/>
  <c r="I69" i="7"/>
  <c r="I68" i="7" s="1"/>
  <c r="E69" i="7"/>
  <c r="E68" i="7" s="1"/>
  <c r="I52" i="7"/>
  <c r="I51" i="7" s="1"/>
  <c r="H52" i="7"/>
  <c r="H51" i="7" s="1"/>
  <c r="G52" i="7"/>
  <c r="G51" i="7" s="1"/>
  <c r="F52" i="7"/>
  <c r="F51" i="7" s="1"/>
  <c r="E52" i="7"/>
  <c r="E51" i="7" s="1"/>
  <c r="E67" i="7" l="1"/>
  <c r="E66" i="7" s="1"/>
  <c r="F67" i="7"/>
  <c r="F66" i="7" s="1"/>
  <c r="I67" i="7"/>
  <c r="I66" i="7" s="1"/>
  <c r="H67" i="7"/>
  <c r="H66" i="7" s="1"/>
  <c r="G67" i="7"/>
  <c r="G66" i="7" s="1"/>
  <c r="H19" i="11"/>
  <c r="E12" i="11"/>
  <c r="E11" i="11" s="1"/>
  <c r="E10" i="11" s="1"/>
  <c r="H12" i="11"/>
  <c r="H11" i="11" s="1"/>
  <c r="H10" i="11" s="1"/>
  <c r="G19" i="11"/>
  <c r="F12" i="11"/>
  <c r="F11" i="11" s="1"/>
  <c r="F10" i="11" s="1"/>
  <c r="D12" i="11"/>
  <c r="D11" i="11" s="1"/>
  <c r="D10" i="11" s="1"/>
  <c r="G12" i="11"/>
  <c r="G11" i="11" s="1"/>
  <c r="G10" i="11" s="1"/>
  <c r="D19" i="11" l="1"/>
  <c r="E19" i="11"/>
  <c r="F19" i="11"/>
  <c r="I80" i="7" l="1"/>
  <c r="I79" i="7" s="1"/>
  <c r="H80" i="7"/>
  <c r="H79" i="7" s="1"/>
  <c r="G80" i="7"/>
  <c r="G79" i="7" s="1"/>
  <c r="F80" i="7"/>
  <c r="F79" i="7" s="1"/>
  <c r="E80" i="7"/>
  <c r="E79" i="7" s="1"/>
  <c r="I45" i="7"/>
  <c r="I44" i="7" s="1"/>
  <c r="H45" i="7"/>
  <c r="H44" i="7" s="1"/>
  <c r="G45" i="7"/>
  <c r="G44" i="7" s="1"/>
  <c r="F45" i="7"/>
  <c r="F44" i="7" s="1"/>
  <c r="E45" i="7"/>
  <c r="E44" i="7" s="1"/>
  <c r="F23" i="8" l="1"/>
  <c r="G64" i="7" l="1"/>
  <c r="H64" i="7"/>
  <c r="I64" i="7"/>
  <c r="F64" i="7"/>
  <c r="G60" i="7"/>
  <c r="H60" i="7"/>
  <c r="I60" i="7"/>
  <c r="F60" i="7"/>
  <c r="G49" i="7"/>
  <c r="G48" i="7" s="1"/>
  <c r="G47" i="7" s="1"/>
  <c r="H49" i="7"/>
  <c r="H48" i="7" s="1"/>
  <c r="H47" i="7" s="1"/>
  <c r="I49" i="7"/>
  <c r="I48" i="7" s="1"/>
  <c r="I47" i="7" s="1"/>
  <c r="F49" i="7"/>
  <c r="F48" i="7" s="1"/>
  <c r="F47" i="7" s="1"/>
  <c r="F28" i="8"/>
  <c r="F22" i="8" s="1"/>
  <c r="E13" i="6" l="1"/>
  <c r="E12" i="6" s="1"/>
  <c r="F13" i="6"/>
  <c r="F12" i="6" s="1"/>
  <c r="G13" i="6"/>
  <c r="G12" i="6" s="1"/>
  <c r="H13" i="6"/>
  <c r="H12" i="6" s="1"/>
  <c r="D13" i="6"/>
  <c r="D12" i="6" s="1"/>
  <c r="E10" i="6"/>
  <c r="F10" i="6"/>
  <c r="G10" i="6"/>
  <c r="H10" i="6"/>
  <c r="D10" i="6"/>
  <c r="H18" i="8" l="1"/>
  <c r="G18" i="8"/>
  <c r="F18" i="8"/>
  <c r="E18" i="8"/>
  <c r="D18" i="8"/>
  <c r="G28" i="8" l="1"/>
  <c r="H28" i="8"/>
  <c r="E28" i="8"/>
  <c r="D28" i="8"/>
  <c r="D12" i="8"/>
  <c r="D11" i="8" s="1"/>
  <c r="H12" i="8"/>
  <c r="H11" i="8" s="1"/>
  <c r="E49" i="7"/>
  <c r="E48" i="7" s="1"/>
  <c r="E47" i="7" s="1"/>
  <c r="F109" i="7"/>
  <c r="G109" i="7"/>
  <c r="H109" i="7"/>
  <c r="I109" i="7"/>
  <c r="E109" i="7"/>
  <c r="F12" i="8" l="1"/>
  <c r="E12" i="8"/>
  <c r="E11" i="8" s="1"/>
  <c r="G12" i="8"/>
  <c r="G11" i="8" s="1"/>
  <c r="G23" i="8"/>
  <c r="E23" i="8"/>
  <c r="D23" i="8"/>
  <c r="H23" i="8"/>
  <c r="E22" i="8" l="1"/>
  <c r="G22" i="8"/>
  <c r="F11" i="8"/>
  <c r="D22" i="8"/>
  <c r="H22" i="8"/>
  <c r="F32" i="7" l="1"/>
  <c r="F31" i="7" s="1"/>
  <c r="F30" i="7" s="1"/>
  <c r="F113" i="7"/>
  <c r="F112" i="7" s="1"/>
  <c r="G113" i="7"/>
  <c r="G112" i="7" s="1"/>
  <c r="H113" i="7"/>
  <c r="H112" i="7" s="1"/>
  <c r="I113" i="7"/>
  <c r="I112" i="7" s="1"/>
  <c r="E113" i="7"/>
  <c r="E112" i="7" s="1"/>
  <c r="F103" i="7"/>
  <c r="G103" i="7"/>
  <c r="H103" i="7"/>
  <c r="I103" i="7"/>
  <c r="E103" i="7"/>
  <c r="F105" i="7"/>
  <c r="G105" i="7"/>
  <c r="H105" i="7"/>
  <c r="I105" i="7"/>
  <c r="E105" i="7"/>
  <c r="F77" i="7"/>
  <c r="G77" i="7"/>
  <c r="H77" i="7"/>
  <c r="I77" i="7"/>
  <c r="E77" i="7"/>
  <c r="F75" i="7"/>
  <c r="E75" i="7"/>
  <c r="F63" i="7"/>
  <c r="G63" i="7"/>
  <c r="H63" i="7"/>
  <c r="I63" i="7"/>
  <c r="E64" i="7"/>
  <c r="E63" i="7" s="1"/>
  <c r="F59" i="7"/>
  <c r="F58" i="7" s="1"/>
  <c r="G59" i="7"/>
  <c r="G58" i="7" s="1"/>
  <c r="H59" i="7"/>
  <c r="H58" i="7" s="1"/>
  <c r="I59" i="7"/>
  <c r="I58" i="7" s="1"/>
  <c r="E60" i="7"/>
  <c r="E59" i="7" s="1"/>
  <c r="E58" i="7" s="1"/>
  <c r="F55" i="7"/>
  <c r="F54" i="7" s="1"/>
  <c r="G55" i="7"/>
  <c r="G54" i="7" s="1"/>
  <c r="H55" i="7"/>
  <c r="H54" i="7" s="1"/>
  <c r="I55" i="7"/>
  <c r="I54" i="7" s="1"/>
  <c r="E55" i="7"/>
  <c r="E54" i="7" s="1"/>
  <c r="F40" i="7"/>
  <c r="F39" i="7" s="1"/>
  <c r="E40" i="7"/>
  <c r="E39" i="7" s="1"/>
  <c r="H32" i="7"/>
  <c r="H31" i="7" s="1"/>
  <c r="H30" i="7" s="1"/>
  <c r="I32" i="7"/>
  <c r="I31" i="7" s="1"/>
  <c r="I30" i="7" s="1"/>
  <c r="E32" i="7"/>
  <c r="E31" i="7" s="1"/>
  <c r="E30" i="7" s="1"/>
  <c r="G108" i="7" l="1"/>
  <c r="G111" i="7"/>
  <c r="E108" i="7"/>
  <c r="E111" i="7"/>
  <c r="F108" i="7"/>
  <c r="F111" i="7"/>
  <c r="H108" i="7"/>
  <c r="H111" i="7"/>
  <c r="I108" i="7"/>
  <c r="I111" i="7"/>
  <c r="E74" i="7"/>
  <c r="E73" i="7" s="1"/>
  <c r="E72" i="7" s="1"/>
  <c r="F107" i="7"/>
  <c r="E62" i="7"/>
  <c r="E29" i="7" s="1"/>
  <c r="I62" i="7"/>
  <c r="H62" i="7"/>
  <c r="F62" i="7"/>
  <c r="F29" i="7" s="1"/>
  <c r="G62" i="7"/>
  <c r="F74" i="7"/>
  <c r="F73" i="7" s="1"/>
  <c r="F72" i="7" s="1"/>
  <c r="E102" i="7"/>
  <c r="F102" i="7"/>
  <c r="I102" i="7"/>
  <c r="H102" i="7"/>
  <c r="G102" i="7"/>
  <c r="G107" i="7" l="1"/>
  <c r="H107" i="7"/>
  <c r="E107" i="7"/>
  <c r="I107" i="7"/>
  <c r="G101" i="7"/>
  <c r="G89" i="7" s="1"/>
  <c r="H101" i="7"/>
  <c r="F101" i="7"/>
  <c r="F89" i="7" s="1"/>
  <c r="I101" i="7"/>
  <c r="E101" i="7"/>
  <c r="E86" i="7"/>
  <c r="E85" i="7" s="1"/>
  <c r="F86" i="7"/>
  <c r="F85" i="7" s="1"/>
  <c r="H89" i="7" l="1"/>
  <c r="E89" i="7"/>
  <c r="I89" i="7"/>
  <c r="F84" i="7"/>
  <c r="F83" i="7" s="1"/>
  <c r="F28" i="7" s="1"/>
  <c r="E9" i="7"/>
  <c r="E84" i="7"/>
  <c r="E83" i="7" s="1"/>
  <c r="E28" i="7" s="1"/>
  <c r="F9" i="7"/>
  <c r="I75" i="7"/>
  <c r="I74" i="7" s="1"/>
  <c r="H75" i="7"/>
  <c r="H74" i="7" s="1"/>
  <c r="G75" i="7"/>
  <c r="G74" i="7" s="1"/>
  <c r="I40" i="7"/>
  <c r="I39" i="7" s="1"/>
  <c r="I29" i="7" s="1"/>
  <c r="H40" i="7"/>
  <c r="H39" i="7" s="1"/>
  <c r="H29" i="7" s="1"/>
  <c r="G40" i="7"/>
  <c r="G39" i="7" s="1"/>
  <c r="G32" i="7"/>
  <c r="G31" i="7" s="1"/>
  <c r="G30" i="7" s="1"/>
  <c r="G29" i="7" l="1"/>
  <c r="G73" i="7"/>
  <c r="G72" i="7" s="1"/>
  <c r="H73" i="7"/>
  <c r="H72" i="7" s="1"/>
  <c r="I73" i="7"/>
  <c r="I72" i="7" s="1"/>
  <c r="I86" i="7"/>
  <c r="I85" i="7" s="1"/>
  <c r="G86" i="7"/>
  <c r="G85" i="7" s="1"/>
  <c r="H86" i="7"/>
  <c r="H85" i="7" s="1"/>
  <c r="I9" i="7" l="1"/>
  <c r="I84" i="7"/>
  <c r="I83" i="7" s="1"/>
  <c r="I28" i="7" s="1"/>
  <c r="H84" i="7"/>
  <c r="H83" i="7" s="1"/>
  <c r="H28" i="7" s="1"/>
  <c r="G84" i="7"/>
  <c r="G83" i="7" s="1"/>
  <c r="G28" i="7" s="1"/>
  <c r="G9" i="7"/>
  <c r="H9" i="7"/>
  <c r="D11" i="5" l="1"/>
  <c r="D10" i="5" s="1"/>
  <c r="D9" i="5" s="1"/>
  <c r="E11" i="5"/>
  <c r="E10" i="5" s="1"/>
  <c r="E9" i="5" s="1"/>
  <c r="F11" i="5"/>
  <c r="F10" i="5" s="1"/>
  <c r="F9" i="5" s="1"/>
  <c r="B11" i="5"/>
  <c r="B10" i="5" s="1"/>
  <c r="B9" i="5" s="1"/>
  <c r="C11" i="5" l="1"/>
  <c r="C10" i="5" s="1"/>
  <c r="C9" i="5" s="1"/>
</calcChain>
</file>

<file path=xl/sharedStrings.xml><?xml version="1.0" encoding="utf-8"?>
<sst xmlns="http://schemas.openxmlformats.org/spreadsheetml/2006/main" count="611" uniqueCount="346">
  <si>
    <t>PRIHODI UKUPNO</t>
  </si>
  <si>
    <t>RASHODI UKUPNO</t>
  </si>
  <si>
    <t>RAZLIKA - VIŠAK / MANJAK</t>
  </si>
  <si>
    <t>NETO FINANCIRANJE</t>
  </si>
  <si>
    <t>Naziv prihoda</t>
  </si>
  <si>
    <t>Razred</t>
  </si>
  <si>
    <t>Skupina</t>
  </si>
  <si>
    <t>Prihodi poslovanja</t>
  </si>
  <si>
    <t>Prihodi od prodaje nefinancijske imovine</t>
  </si>
  <si>
    <t>Naziv rashoda</t>
  </si>
  <si>
    <t>Rashodi poslovanja</t>
  </si>
  <si>
    <t>Rashodi za zaposlene</t>
  </si>
  <si>
    <t>Rashodi za nabavu nefinancijske imovine</t>
  </si>
  <si>
    <t>BROJČANA OZNAKA I NAZIV</t>
  </si>
  <si>
    <t>UKUPNI RASHODI</t>
  </si>
  <si>
    <t>Primici od financijske imovine i zaduživanja</t>
  </si>
  <si>
    <t>Izdaci za financijsku imovinu i otplate zajmova</t>
  </si>
  <si>
    <t>II. POSEBNI DIO</t>
  </si>
  <si>
    <t>I. OPĆI DIO</t>
  </si>
  <si>
    <t>Šifra</t>
  </si>
  <si>
    <t xml:space="preserve">Naziv </t>
  </si>
  <si>
    <t>Materijalni rashodi</t>
  </si>
  <si>
    <t>Pomoći iz inozemstva i od subjekata unutar općeg proračuna</t>
  </si>
  <si>
    <t>Rashodi za nabavu proizvedene dugotrajne imovine</t>
  </si>
  <si>
    <t>Naziv</t>
  </si>
  <si>
    <t>PROGRAM 4090</t>
  </si>
  <si>
    <t>DRUŠTVENA BRIGA O DJECI PREDŠKOLSKE DOBI</t>
  </si>
  <si>
    <t>Aktivnost A409001</t>
  </si>
  <si>
    <t>Izvor financiranja 1.1.</t>
  </si>
  <si>
    <t>Aktivnost A409008</t>
  </si>
  <si>
    <t>Financijski rashodi</t>
  </si>
  <si>
    <t>Ostali rashodi</t>
  </si>
  <si>
    <t>Rahodi za nabavu nefinancijske imovine</t>
  </si>
  <si>
    <t>Prihodi od imovine</t>
  </si>
  <si>
    <t>Prihodi od upravnih i administrativnih pristojbi, pristojbi po posebnim propisima i naknada</t>
  </si>
  <si>
    <t>Prihodi od prodaje proizvoda i robe te pruženih usluga, prihodi od donacija te povrati po protestiranim jamstvima</t>
  </si>
  <si>
    <t>Prihodi iz nadležnog proračuna i od HZZO-a temeljem ugovornih obveza</t>
  </si>
  <si>
    <t>091 Predškolsko i osnovno obrazovanje</t>
  </si>
  <si>
    <t>09 Obrazovanje</t>
  </si>
  <si>
    <t>0911 Predškolsko obrazovanje</t>
  </si>
  <si>
    <t>Rezultat poslovanja</t>
  </si>
  <si>
    <t>Aktivnost A409011</t>
  </si>
  <si>
    <t>Nabava nefinancijske imovine</t>
  </si>
  <si>
    <t>Rashodi za nabavu neproizvedene dugotrajne imovine</t>
  </si>
  <si>
    <t>26338    DJEČJI VRTIĆ GRIGOR VITEZ</t>
  </si>
  <si>
    <t>A) SAŽETAK RAČUNA PRIHODA I RASHODA</t>
  </si>
  <si>
    <t>B) SAŽETAK RAČUNA FINANCIRANJA</t>
  </si>
  <si>
    <t>Članak 1.</t>
  </si>
  <si>
    <t>sadrže:</t>
  </si>
  <si>
    <t xml:space="preserve">Na temelju članka 38. Zakona o proračunu (Narodne novine br.144/21) i članka 41. Statuta Dječjeg vrtića Grigor Vitez (Službene vijesti Grada Samobora </t>
  </si>
  <si>
    <t>Članak 2.</t>
  </si>
  <si>
    <t>A. RAČUN PRIHODA I RASHODA</t>
  </si>
  <si>
    <t>Članak 3.</t>
  </si>
  <si>
    <t>Članak 4.</t>
  </si>
  <si>
    <t>Članak 5.</t>
  </si>
  <si>
    <t>Brojčana oznaka i naziv</t>
  </si>
  <si>
    <t>UKUPAN DONOS VIŠKA / MANJKA IZ PRETHODNE(IH) GODINE</t>
  </si>
  <si>
    <t>Vlastiti izvori</t>
  </si>
  <si>
    <t>Višak prihoda</t>
  </si>
  <si>
    <t>Manjak prihoda</t>
  </si>
  <si>
    <t>C) PRENESENI VIŠAK/MANJAK PRIHODA NAD RASHODIMA</t>
  </si>
  <si>
    <t>Članak 6.</t>
  </si>
  <si>
    <t>Članak 7.</t>
  </si>
  <si>
    <t>Prihodi od prodaje nefinancijske
imovine</t>
  </si>
  <si>
    <t>Prihodi od prodaje proizvedene dugotrajne imovine</t>
  </si>
  <si>
    <t>Brojčana oznaka i naziv:</t>
  </si>
  <si>
    <t>Primici od zaduživanja</t>
  </si>
  <si>
    <t>Izdaci za otplatu glavnice primljenih kredita i zajmova</t>
  </si>
  <si>
    <t>Članak 8.</t>
  </si>
  <si>
    <t>Izvor prihoda posebnih namjena sastoji se od uplata roditelja za naknadu za boravak djece u vrtiću.</t>
  </si>
  <si>
    <t>To su prihodi za fiskalnu održivost vrtića koje propisuje Vlada RH, prema Zakonu o predškolskom odgoju (članak 50a NN 57/22,101/23, stavak 2).</t>
  </si>
  <si>
    <t>Ovisi o ukupnom broju upisane djece na početku tekuće pedagoške godine za sljedeću pedagošku godinu.</t>
  </si>
  <si>
    <t>(Evidentiraju se u skupini 63 - Pomoći iz inozemstva i od subjekata unutar općeg proračuna.)</t>
  </si>
  <si>
    <t>U Dječji vrtiću Grigor Vitez sufinancira se program za djecu s teškoćama koja su integrirana u redovite odgojno-obrazovne skupine i program predškole.</t>
  </si>
  <si>
    <t>Iznos pomoći ovisi o broju upisane djece u navedene programe.</t>
  </si>
  <si>
    <t>Struktura rashoda prema izvorima jednaka je kao kod prihoda.</t>
  </si>
  <si>
    <t>Članak 9.</t>
  </si>
  <si>
    <t>OBRAZLOŽENJE POSEBNOG DIJELA FINANCIJSKOG PLANA</t>
  </si>
  <si>
    <t>Proračunski korisnik 26338 DJEČJI VRTIĆ GRIGOR VITEZ SAMOBOR</t>
  </si>
  <si>
    <t xml:space="preserve">Zakonske i druge pravne osnove programa: </t>
  </si>
  <si>
    <t>Obrazloženje aktivnosti/projekta</t>
  </si>
  <si>
    <t>Planirana sredstva</t>
  </si>
  <si>
    <t>2026.</t>
  </si>
  <si>
    <t>Program predškole zajedno sa programom za djecu s teškoćama koja su integrirana u redovite odgojno-obrazovne skupine u DV Grigor Vitez sufinanciran je od strane Ministarstva znanosti i obrazovanja.</t>
  </si>
  <si>
    <t>Pokazatelj uspješnosti</t>
  </si>
  <si>
    <t>Definicija</t>
  </si>
  <si>
    <t>Jedinica</t>
  </si>
  <si>
    <t>Ukupni broj upisane djece</t>
  </si>
  <si>
    <t>Broj</t>
  </si>
  <si>
    <t>Broj djece u kraćem programu predškole</t>
  </si>
  <si>
    <t>Broj djece obuhvaćene Univerzalnim sportskim programom</t>
  </si>
  <si>
    <t>Održavanjem programa utječe se na razvijanje svjesnosti stvaranja kvalitetnih uvjeta za rast i razvoj organizma te važnu ulogu u održavanju tjelesnog zdravlja.</t>
  </si>
  <si>
    <t>III. ZAVRŠNE ODREDBE</t>
  </si>
  <si>
    <t>PREDSJEDNICA UPRAVNOG VIJEĆA:</t>
  </si>
  <si>
    <t>Tatijana Lenart</t>
  </si>
  <si>
    <t>Isplata se vrši u više ciklusa.</t>
  </si>
  <si>
    <t>(Evidentiraju se u skupini 67 - Prihodi iz nadležnog proračuna i od HZZO-a temeljem ugovornih obveza.)</t>
  </si>
  <si>
    <t>rashoda po ekonomskoj klasifikaciji kako slijedi:</t>
  </si>
  <si>
    <t>po izvorima financiranja kako slijedi:</t>
  </si>
  <si>
    <t>Projekcija 
za 2027.</t>
  </si>
  <si>
    <t>Projekcija
za 2027.</t>
  </si>
  <si>
    <t>OPĆI PRIHODI I PRIMICI</t>
  </si>
  <si>
    <t>Izvor financiranja 3.1.</t>
  </si>
  <si>
    <t>PRIH. OD PROD. ILI ZAMJ. NEF. IMOVINE I NAKN. S NASL. OS. - PK</t>
  </si>
  <si>
    <t>Redovna djelatnost DV Grigor Vitez</t>
  </si>
  <si>
    <t>Programi javnih potreba - predškola i TUR - DV Grigor Vitez</t>
  </si>
  <si>
    <t xml:space="preserve">Univerzalni sportski program
- DV Grigor Vitez </t>
  </si>
  <si>
    <t>Aktivnost A409014</t>
  </si>
  <si>
    <t>Prihodi za posebne namjene - PK</t>
  </si>
  <si>
    <t>1.1.</t>
  </si>
  <si>
    <t>Opći prihodi i primici</t>
  </si>
  <si>
    <t>5.1.</t>
  </si>
  <si>
    <t>Pomoći</t>
  </si>
  <si>
    <t>Sve navedeno dovodi do potrebe za većim prihodima potrebnim za isplatu plaća, doprinosa, ostalih rashoda za zaposlene (31-rashodi za zaposlene).</t>
  </si>
  <si>
    <t xml:space="preserve">Njihov iznos određen je Uredbom o kriterijima i mjerilima za utvrđivanje iznosa sredstava za fiskalnu održivost dječjih vrtića koja je na snazi od 23.9.2023. </t>
  </si>
  <si>
    <t>* rashoda za energiju koji su neizvjesni nakon prestanka važenja Vladine uredbe o otklanjanju poremećaja na tržištu energije koje jednim dijelom planiramo iz ovog izvora zbog nedostatka sredstava iz izvora posebnih namjena,</t>
  </si>
  <si>
    <t>Ovise o prihodima iz istog izvora, planiraju se rashodi za uredski materijal, energiju, usluge tekućeg i investicijskog održavanja, sitnog inventara i didaktike (sve iz skupine 32).</t>
  </si>
  <si>
    <t>2027.</t>
  </si>
  <si>
    <t>Iznosi za plaće, doprinose i ostala materijalna prava planirani su na bazi 154 djelatnika.</t>
  </si>
  <si>
    <t xml:space="preserve">Program: DRUŠTVENA BRIGA O DJECI PREDŠKOLSKE DOBI </t>
  </si>
  <si>
    <t xml:space="preserve">Naziv aktivnosti/projekta u Proračunu: REDOVNA DJELATNOST DV GRIGOR VITEZ </t>
  </si>
  <si>
    <t>Troškove redovne djelatnosti DV Grigor Vitez snose osnivač ustanove – Grad Samobor, roditelji djece koja polaze vrtić, a djelomično se pokrivaju i sredstvima pomoći iz Državnog proračuna za fiskalnu održivost dječjih vrtića.</t>
  </si>
  <si>
    <t>Naziv aktivnosti/projekta u Proračunu: PROGRAMI JAVNIH POTREBA - PREDŠKOLA I TUR - DV GRIGOR VITEZ</t>
  </si>
  <si>
    <t>Program predškole obvezan je program odgojno-obrazovnoga rada s djecom u godini dana prije polaska u osnovnu školu te se provodi u trajanju od 250 sati.</t>
  </si>
  <si>
    <r>
      <t>-</t>
    </r>
    <r>
      <rPr>
        <sz val="7"/>
        <color theme="1"/>
        <rFont val="Times New Roman"/>
        <family val="1"/>
        <charset val="238"/>
      </rPr>
      <t xml:space="preserve">   </t>
    </r>
    <r>
      <rPr>
        <sz val="10"/>
        <color theme="1"/>
        <rFont val="Times New Roman"/>
        <family val="1"/>
        <charset val="238"/>
      </rPr>
      <t>3,60 € po djetetu u programu predškole</t>
    </r>
  </si>
  <si>
    <r>
      <t>-</t>
    </r>
    <r>
      <rPr>
        <sz val="7"/>
        <color theme="1"/>
        <rFont val="Times New Roman"/>
        <family val="1"/>
        <charset val="238"/>
      </rPr>
      <t xml:space="preserve">   </t>
    </r>
    <r>
      <rPr>
        <sz val="10"/>
        <color theme="1"/>
        <rFont val="Times New Roman"/>
        <family val="1"/>
        <charset val="238"/>
      </rPr>
      <t>od 53,00 € do 106,00 € po djetetu s teškoćama u razvoju.</t>
    </r>
  </si>
  <si>
    <t>Naziv aktivnosti/projekta u Proračunu: UNIVERZALNI SPORTSKI PROGRAM - DV GRIGOR VITEZ</t>
  </si>
  <si>
    <t>Univerzalni sportski program verificiran je od strane nadležnog Ministarstva i financira se iz izvora posebne namjene. Program se provodi svakodnevno u sklopu redovnog 10-satnog odgojno-obrazovnog programa. Uključuje djecu od 4. godine života do polaska u školu. Uz odgojitelje, nositelj programa je i kineziolog. Program je s radom započeo 01.09.2022., a u tekućoj pedagoškoj godini upisano je 20 djece.</t>
  </si>
  <si>
    <t>Naziv aktivnosti/projekta u Proračunu: NABAVA NEFINANCIJSKE IMOVINE - DV GRIGOR VITEZ</t>
  </si>
  <si>
    <t>Ukupni broj školskih obveznika uključenih u 10-satni program.</t>
  </si>
  <si>
    <t xml:space="preserve">Omogućiti svoj djeci u godini dana prije polaska u osnovnu školu pohađanje programa predškole. </t>
  </si>
  <si>
    <t>Broj djece  s teškoćama u razvoju</t>
  </si>
  <si>
    <t>Cilj inkluzivnog obrazovanja podrazumijeva aktivno uključiti svu djecu u odgojno obrazovne aktivnosti te da im se pruži jednak pristup u igri i radu u odgojnim skupinama. Dosadašnji pokazatelj je porast upisane djece s teškoćama u razvoju iz godine u godinu.</t>
  </si>
  <si>
    <t>Ciljana 
vrijednost 
2026.</t>
  </si>
  <si>
    <t>Ciljana 
vrijednost 
2027.</t>
  </si>
  <si>
    <t>B1. RAČUN FINANCIRANJA PREMA EKONOMSKOJ KLASIFIKACIJI</t>
  </si>
  <si>
    <t>B2. RAČUN FINANCIRANJA PREMA IZVORIMA FINANCIRANJA</t>
  </si>
  <si>
    <t>Izvor</t>
  </si>
  <si>
    <t>Namjenski primici od zaduživanja</t>
  </si>
  <si>
    <t>8.3.</t>
  </si>
  <si>
    <t>Namjenski primici od zaduživanja PK</t>
  </si>
  <si>
    <t>UKUPNO PRIMICI</t>
  </si>
  <si>
    <t>UKUPNO IZDACI</t>
  </si>
  <si>
    <t>Vlastiti prihodi PK</t>
  </si>
  <si>
    <t>Prihodi za posebne namjene PK</t>
  </si>
  <si>
    <t>Donacije PK</t>
  </si>
  <si>
    <t>Proračunski korisnik
26338</t>
  </si>
  <si>
    <t>DJEČJI VRTIĆ GRIGOR VITEZ</t>
  </si>
  <si>
    <t>VIŠAK/MANJAK+NETO FINANCIRANJE</t>
  </si>
  <si>
    <t>A1. PRIHODI I RASHODI PREMA EKONOMSKOJ KLASIFIKACIJI</t>
  </si>
  <si>
    <t>A2. PRIHODI I RASHODI PREMA IZVORIMA FINANCIRANJA</t>
  </si>
  <si>
    <t>A3. RASHODI PREMA FUNKCIJSKOJ KLASIFIKACIJI</t>
  </si>
  <si>
    <t>B. RAČUN FINANCIRANJA</t>
  </si>
  <si>
    <t>Razdjel 004</t>
  </si>
  <si>
    <t>UPRAVNI ODJEL ZA DRUŠTVENE DJELATNOSTI</t>
  </si>
  <si>
    <r>
      <rPr>
        <b/>
        <sz val="9"/>
        <rFont val="Arial"/>
        <family val="2"/>
        <charset val="238"/>
      </rPr>
      <t>RAZLIKA</t>
    </r>
    <r>
      <rPr>
        <b/>
        <sz val="9"/>
        <color indexed="8"/>
        <rFont val="Arial"/>
        <family val="2"/>
        <charset val="238"/>
      </rPr>
      <t xml:space="preserve"> VIŠAK / MANJAK IZ PRETHODNE(IH) GODINE KOJI ĆE SE RASPOREDITI / POKRITI</t>
    </r>
  </si>
  <si>
    <t>Članak 10.</t>
  </si>
  <si>
    <t>Financijski plan Dječjeg vrtića Grigor Vitez za 2026. godinu (u daljnjem tekstu: Financijski plan) i projekcije za 2027. i 2028. godinu</t>
  </si>
  <si>
    <t>Plan za 2026.</t>
  </si>
  <si>
    <t>Projekcija 
za 2028.</t>
  </si>
  <si>
    <t>Izvršenje 2024.</t>
  </si>
  <si>
    <t>Plan 2025.</t>
  </si>
  <si>
    <t>Izvor financiranja 5.2.</t>
  </si>
  <si>
    <t>Aktivnost A409006</t>
  </si>
  <si>
    <t>Posebni program - Montessori - DV Grigor Vitez</t>
  </si>
  <si>
    <t>Izvršenje 
2024.</t>
  </si>
  <si>
    <t>Plan 
2025.</t>
  </si>
  <si>
    <t>Plan 
za 2026.</t>
  </si>
  <si>
    <t xml:space="preserve">Prihodi i rashodi u Financijskom planu za 2026. i projekcijama za 2027. i 2028. godinu utvrđuju se u Računu prihoda i </t>
  </si>
  <si>
    <t xml:space="preserve">Prihodi i rashodi u Financijskom planu za 2026. i projekcije za 2027. i 2028. godinu utvrđuju se u Računu prihoda i rashoda </t>
  </si>
  <si>
    <t>Izvršenje
2024.</t>
  </si>
  <si>
    <t>Plan
2025.</t>
  </si>
  <si>
    <t>Plan
za 2026.</t>
  </si>
  <si>
    <t>Projekcija
za 2028.</t>
  </si>
  <si>
    <t>Izvor financiranja 3.1.13</t>
  </si>
  <si>
    <t>Izvor financiranja 4.3.31</t>
  </si>
  <si>
    <t>Izvor financiranja 4.3.32</t>
  </si>
  <si>
    <t>Izvor financiranja 5.0.113</t>
  </si>
  <si>
    <t>Prihodi za posebne namjene PK - višak</t>
  </si>
  <si>
    <t>Pomoći iz državnog proračuna PK</t>
  </si>
  <si>
    <t>Izvor financiranja 5.2.13</t>
  </si>
  <si>
    <t>Pomoći PK iz ostalih proračuna</t>
  </si>
  <si>
    <t>Izvor financiranja 6.1.13</t>
  </si>
  <si>
    <t>Izvor financiranja 7.1.13</t>
  </si>
  <si>
    <t>Prihodi od prodaje nefinancijske imovine i osiguranja PK</t>
  </si>
  <si>
    <t>5.0.113</t>
  </si>
  <si>
    <t>Prihod od prodaje nefinancijske imovine i osiguranja PK</t>
  </si>
  <si>
    <t>4.3.31</t>
  </si>
  <si>
    <t xml:space="preserve">Pomoći iz državnog proračuna PK </t>
  </si>
  <si>
    <r>
      <t>1.</t>
    </r>
    <r>
      <rPr>
        <b/>
        <sz val="7"/>
        <color theme="1"/>
        <rFont val="Times New Roman"/>
        <family val="1"/>
        <charset val="238"/>
      </rPr>
      <t xml:space="preserve">       </t>
    </r>
    <r>
      <rPr>
        <b/>
        <sz val="11"/>
        <color theme="1"/>
        <rFont val="Times New Roman"/>
        <family val="1"/>
        <charset val="238"/>
      </rPr>
      <t>PRIHODI POSLOVANJA</t>
    </r>
  </si>
  <si>
    <r>
      <t>(Evidentiraju se u skupini 66 -</t>
    </r>
    <r>
      <rPr>
        <b/>
        <sz val="11"/>
        <color theme="1"/>
        <rFont val="Times New Roman"/>
        <family val="1"/>
        <charset val="238"/>
      </rPr>
      <t xml:space="preserve"> </t>
    </r>
    <r>
      <rPr>
        <sz val="11"/>
        <color theme="1"/>
        <rFont val="Times New Roman"/>
        <family val="1"/>
        <charset val="238"/>
      </rPr>
      <t>Prihodi od prodaje proizvoda i robe te pruženih usluga, prihodi od donacija te povrati po protestiranim jamstvima.)</t>
    </r>
  </si>
  <si>
    <r>
      <t>2.</t>
    </r>
    <r>
      <rPr>
        <b/>
        <sz val="7"/>
        <color theme="1"/>
        <rFont val="Times New Roman"/>
        <family val="1"/>
        <charset val="238"/>
      </rPr>
      <t xml:space="preserve">       </t>
    </r>
    <r>
      <rPr>
        <b/>
        <sz val="11"/>
        <color theme="1"/>
        <rFont val="Times New Roman"/>
        <family val="1"/>
        <charset val="238"/>
      </rPr>
      <t>RASHODI POSLOVANJA</t>
    </r>
  </si>
  <si>
    <r>
      <t>*</t>
    </r>
    <r>
      <rPr>
        <sz val="7"/>
        <color theme="1"/>
        <rFont val="Times New Roman"/>
        <family val="1"/>
        <charset val="238"/>
      </rPr>
      <t xml:space="preserve"> </t>
    </r>
    <r>
      <rPr>
        <sz val="11"/>
        <color theme="1"/>
        <rFont val="Times New Roman"/>
        <family val="1"/>
        <charset val="238"/>
      </rPr>
      <t>računalne usluge (Okitoki aplikacija - ovisi o broju djece),</t>
    </r>
  </si>
  <si>
    <t>Struktura planiranih ukupnih prihoda za 2026. godinu prema izvoru financiranja:</t>
  </si>
  <si>
    <t>Opći prihodi i primici sastoje se od prihoda iz nadležnog proračuna kojima se financiraju rashodi za zaposlene te manji dio materijalnih rashoda.</t>
  </si>
  <si>
    <t>Prisutan je rast ovih prihoda kroz godine, razlozi su promjene u obračunu plaće, promjena koeficijenata i osnovice.  
Od 01.10.2024.g. osnovica se na temelju Odluke o izvršavanju Proračuna Grada Samobora promjenila sa 550 € na 660 €, a od 1.3.2025.osnovica za plaću promijenila se je sa 660 € na 700 €. Izmjenama i dopunama Pravilika o radu, od 01.10.2024.g. povećani su koeficijenti po svim radnim mjestima. Također uvećava se i minuli rad za 0,5% za svaku navršenu godinu radnog staža.</t>
  </si>
  <si>
    <r>
      <t>Iz izvora 5.0.113 Pomoći iz državnog proračuna PK</t>
    </r>
    <r>
      <rPr>
        <sz val="11"/>
        <color theme="1"/>
        <rFont val="Times New Roman"/>
        <family val="1"/>
        <charset val="238"/>
      </rPr>
      <t xml:space="preserve"> planiraju se prihodi u iznosu 31.700 € za 2026.godinu, 33.700 € za 2027.godinu i 35.700 € za 2028.godinu.</t>
    </r>
  </si>
  <si>
    <t>Ovi prihodi odnose se na sufinanciranje programa javnih potreba u predškolskom odgoju i obrazovanju od strane Ministarstva znanosti i obrazovanja (podskupina 636).</t>
  </si>
  <si>
    <r>
      <rPr>
        <b/>
        <sz val="11"/>
        <color theme="1"/>
        <rFont val="Times New Roman"/>
        <family val="1"/>
        <charset val="238"/>
      </rPr>
      <t>Iz izvora 5.2.13 Pomoći PK iz ostalih proračuna</t>
    </r>
    <r>
      <rPr>
        <sz val="11"/>
        <color theme="1"/>
        <rFont val="Times New Roman"/>
        <family val="1"/>
        <charset val="238"/>
      </rPr>
      <t xml:space="preserve"> planiraju se u iznosu 1.300 € kroz sve tri godine.
Odnose se na refundaciju plaćenih troškova prethodnih pregleda zaposlenika od strane HZZO-a (podskupina 634).</t>
    </r>
  </si>
  <si>
    <r>
      <t>Iz izvora 6.1.13 Prihodi od donacija PK</t>
    </r>
    <r>
      <rPr>
        <sz val="11"/>
        <color theme="1"/>
        <rFont val="Times New Roman"/>
        <family val="1"/>
        <charset val="238"/>
      </rPr>
      <t xml:space="preserve"> planiraju se u iznosu 17.000 € u 2026.godini te 18.000 € u 2027. i 2028.godini.</t>
    </r>
  </si>
  <si>
    <t>Od tekućih donacija očekuje se donacija raznog materijala potrebnog u radu u odgojnim skupinama od strane Lusha, Offertissime i sl. te eventualna donacija na temelju natječaja Mliječni zub-Lidl.</t>
  </si>
  <si>
    <t>Od kapitalnih donacija očekuje  se eventualna nadopuna računala od strane Privredne banke.</t>
  </si>
  <si>
    <t>Isto se očekuje i u 2027. i 2028. godini.</t>
  </si>
  <si>
    <r>
      <t xml:space="preserve">Iz izvora 3.1.13 Vlastiti prihodi PK - </t>
    </r>
    <r>
      <rPr>
        <sz val="11"/>
        <color theme="1"/>
        <rFont val="Times New Roman"/>
        <family val="1"/>
        <charset val="238"/>
      </rPr>
      <t>planiraju se u iznosu 11.001 € kroz sve tri godine.</t>
    </r>
  </si>
  <si>
    <t>Odnosi se na planirani prihod od najma tri sportske dvorane. Broj korisnika dvorana jednak je dosadašnjem broju pa i prihod ostaje nepromijenjen.</t>
  </si>
  <si>
    <r>
      <t>Iz izvora 7.1.13 Prihodi od nefinancijske imovine i osiguranja PK</t>
    </r>
    <r>
      <rPr>
        <sz val="11"/>
        <color theme="1"/>
        <rFont val="Times New Roman"/>
        <family val="1"/>
        <charset val="238"/>
      </rPr>
      <t xml:space="preserve"> planira se kroz sve tri godine iznos od 1.000 €.</t>
    </r>
  </si>
  <si>
    <t>U strukturi ukupnih rashoda rashodi za zaposlene imaju najveći udio. S obzirom da se planira rast rashoda za zaposlene za 5% svake godine time dolazi i do povećanja ukupnih rashoda za otprilike 5%.</t>
  </si>
  <si>
    <t>U odnosu na 2025.godinu u 2026.godini  rashodi su smanjenji iz razloga što je u 2025.godini iznimno zbog promjena u knjiženju plaća prema novom pravilniku knjižen rashod od 13 plaća dok se sve ostale godine sastoje od rashoda za plaću za 12 mjeseci.</t>
  </si>
  <si>
    <t>U odnosu na 2024.godinu prisutno je značajnije povećanje rashoda za zaposlene te samim time i ukupnog rashoda iz izvora Općih prihoda i primitaka jer rashodi za zaposlene čine najveći dio tih rashoda.
Razlozi za povećanje su promjene u obračunu plaće koje su nastupile 1.10.2024. Od navedenog datuma osnovica se na temelju Odluke o izvršavanju Proračuna Grada Samobora promjenila sa 550 € na 660 €, Izmjenama i dopunama Pravilika o radu povećani su koeficijenti po svim radnim mjestima. 01.03.2025.osnovica za obračun plaće sa 660 € porasla je na 700 €, svake godine povećava se i iznos minulog rada za 0,5%.
Sve navedeno odnosi se na skupinu rashoda 31.</t>
  </si>
  <si>
    <t>* uredski materijal i ostali materijalni rashodi – potrebni za opremanje grupa za sudjelovanje na dječjem fašniku</t>
  </si>
  <si>
    <t>* naknadu za nezapošljavanje invalida</t>
  </si>
  <si>
    <r>
      <t>Skupina 31</t>
    </r>
    <r>
      <rPr>
        <sz val="11"/>
        <color theme="1"/>
        <rFont val="Times New Roman"/>
        <family val="1"/>
        <charset val="238"/>
      </rPr>
      <t xml:space="preserve"> – rashodi za zaposlene – odnose se na rad odgojitelja u sportskoj grupi, isplaćuju se u iznosu od 15% na bruto plaću. Povećani su u odnosu na plan za 2024.godinu iz razloga što se povećala bruto plaća. </t>
    </r>
    <r>
      <rPr>
        <b/>
        <sz val="11"/>
        <color theme="1"/>
        <rFont val="Times New Roman"/>
        <family val="1"/>
        <charset val="238"/>
      </rPr>
      <t xml:space="preserve">
</t>
    </r>
    <r>
      <rPr>
        <sz val="11"/>
        <color theme="1"/>
        <rFont val="Times New Roman"/>
        <family val="1"/>
        <charset val="238"/>
      </rPr>
      <t>Od 1.9.2025.god. u dvije dosadašnje odgojne skupine počeo se provoditi Montessori program za koji se isto isplaćuje stimulacija odgojiteljima u iznosu od 15%.</t>
    </r>
  </si>
  <si>
    <r>
      <t>Skupina 32</t>
    </r>
    <r>
      <rPr>
        <sz val="11"/>
        <color theme="1"/>
        <rFont val="Times New Roman"/>
        <family val="1"/>
        <charset val="238"/>
      </rPr>
      <t xml:space="preserve"> – materijalni rashodi – veći rashodi unutar ove skupine su rashodi za materijal i sirovine, naknada za prijevoz, rashodi za energiju, komunalne usluge, usluge tekućeg i investicijskog održavanja, uredski materijal i ostali materijalni rashodi, materijal i dijelovi za tekuće investicijsko održavanje, zdravstvene usluge, računalne usluge i sl.</t>
    </r>
  </si>
  <si>
    <r>
      <rPr>
        <b/>
        <sz val="11"/>
        <color theme="1"/>
        <rFont val="Times New Roman"/>
        <family val="1"/>
        <charset val="238"/>
      </rPr>
      <t>Skupina 42</t>
    </r>
    <r>
      <rPr>
        <sz val="11"/>
        <color theme="1"/>
        <rFont val="Times New Roman"/>
        <family val="1"/>
        <charset val="238"/>
      </rPr>
      <t xml:space="preserve"> - u 2026.godini čini 7% planiranog rashoda iz ovog izvora, a odnosi se na nabavu sprava za igrališta, pješčanika, klima uređaja, stolovi i ormari za dječje sobe, kolica za posluživanje, kolica za čišćenje, kosilica, perilica suđa, zamjena starih računala u upravi pvc kućica-spremište i sl.</t>
    </r>
  </si>
  <si>
    <t>40% rashoda iz ovog izvora čini rashod za usluge tekućeg i investicijskog održavanja zbog potrebe za sanacijom dotrajalih dijelova objekata, 20% čini rashod za nabavu sprava za igrališta te ostale opreme.</t>
  </si>
  <si>
    <t>Osim navedenih iz ovog izvora planiraju se i rahodi skupine 32 kao što su uredski materijal i ostali materijalni rashodi, materijal i sirovine, energiju, sitan inventar i didaktiku koji se ne uspiju pokriti iz izvora prihoda za posebne namjene.
Od listopada 2024.godine do lipnja 2025. iz ovog izvora planirane su intelektualne i osobne usluge za provedbu Mindfulness i Aloha programa.</t>
  </si>
  <si>
    <r>
      <t xml:space="preserve">Planirani rashodi iz izvora 5.0.113 Pomoći iz državnog proračuna PK - </t>
    </r>
    <r>
      <rPr>
        <sz val="11"/>
        <color theme="1"/>
        <rFont val="Times New Roman"/>
        <family val="1"/>
        <charset val="238"/>
      </rPr>
      <t>iznose 31.700 € za 2026.godinu te se planira lagani rast u 2027. i 2028.godini sukladno prihodima iz tog izvora.</t>
    </r>
  </si>
  <si>
    <t>Iz navedenog izvora planiraju se materijni rashodi skupina 32 u iznosu 27.000 €. To su rashod za uredski materijal i ostale materijalne rashode za potrebe odgojnih skupina, sitni inventar i didaktika, stručno usavršavanje zaposlenika .
Od rashoda za nabavu proizvedene dugotrajne imovine u iznosu 2.000 € planira se obnova sprava za igrališta.</t>
  </si>
  <si>
    <t>Iz navedenog izvora planira se rashod za zdravstvene usluge sukladno prihodima od refundacija zdravstvenih pregleda.</t>
  </si>
  <si>
    <r>
      <t xml:space="preserve">Planirani rashodi iz izvora 5.2.13 Pomoći PK iz ostalih proračuna - </t>
    </r>
    <r>
      <rPr>
        <sz val="11"/>
        <color theme="1"/>
        <rFont val="Times New Roman"/>
        <family val="1"/>
        <charset val="238"/>
      </rPr>
      <t>iznose 1.300 € za 2026.,2027. i 2028.godinu.</t>
    </r>
  </si>
  <si>
    <r>
      <t xml:space="preserve">Planirani rashodi iz izvora 6.1.13 Donacije PK - </t>
    </r>
    <r>
      <rPr>
        <sz val="11"/>
        <color theme="1"/>
        <rFont val="Times New Roman"/>
        <family val="1"/>
        <charset val="238"/>
      </rPr>
      <t>iznose 17.000 € u 2026.godini te 18.000 € u 2027. i 2028.godini.</t>
    </r>
  </si>
  <si>
    <t>U 2024. godini ostvarena je značajnija donacija potrošnog materijala za odgojne skupine tvrtke Lush tako da se u narednim godinama očekuje samo više manjih donacija npr. potrošni materijal od Offertissime, računala Privredne banke i eventualna nabava didaktike ostvarenjem nagrade na prijavljenom natječaju Mliječnog zuba i Lidla.</t>
  </si>
  <si>
    <r>
      <t>Planirani rashodi iz izvora 3.1.13 Vlastiti prihodi</t>
    </r>
    <r>
      <rPr>
        <sz val="11"/>
        <color theme="1"/>
        <rFont val="Times New Roman"/>
        <family val="1"/>
        <charset val="238"/>
      </rPr>
      <t xml:space="preserve"> </t>
    </r>
    <r>
      <rPr>
        <b/>
        <sz val="11"/>
        <rFont val="Times New Roman"/>
        <family val="1"/>
        <charset val="238"/>
      </rPr>
      <t>PK</t>
    </r>
    <r>
      <rPr>
        <b/>
        <sz val="11"/>
        <color theme="1"/>
        <rFont val="Times New Roman"/>
        <family val="1"/>
        <charset val="238"/>
      </rPr>
      <t xml:space="preserve"> </t>
    </r>
    <r>
      <rPr>
        <sz val="11"/>
        <color theme="1"/>
        <rFont val="Times New Roman"/>
        <family val="1"/>
        <charset val="238"/>
      </rPr>
      <t>- iznose 11.001 € kroz sve tri godine.</t>
    </r>
  </si>
  <si>
    <r>
      <t xml:space="preserve">Planirani rashodi iz izvora 7.1.13. Prihodi od prodaje nefinancijske imovine i osiguranja PK - </t>
    </r>
    <r>
      <rPr>
        <sz val="11"/>
        <color theme="1"/>
        <rFont val="Times New Roman"/>
        <family val="1"/>
        <charset val="238"/>
      </rPr>
      <t>iznose 1.000 € kroz sve tri godine i odnose se na rashode za usluge tekućeg i investicijskog održavanja, a u okviru su primljenih prihoda od strane osiguravajućeg društva za refundaciju štete.</t>
    </r>
  </si>
  <si>
    <t>PRIJENOS SREDSTAVA IZ PRETHODNE U SLJEDEĆU GODINU</t>
  </si>
  <si>
    <t>U 2026.godini planira se preneseni višak u iznosu 4.000 € iz izvora prihoda za posebne namjene.</t>
  </si>
  <si>
    <t>UKUPNE I DOPJELE OBVEZE</t>
  </si>
  <si>
    <t>Stanje obveza na dan 31.12.2024.:</t>
  </si>
  <si>
    <t>Stanje obveza na dan 30.06.2025.:</t>
  </si>
  <si>
    <t>Ukupne obveze: 366.362,65 €</t>
  </si>
  <si>
    <t>Dospjele obveze: nema.</t>
  </si>
  <si>
    <t>Ukupne obveze: 367.530,50 €</t>
  </si>
  <si>
    <t>Dospjele obveze: 26.607,58 €.</t>
  </si>
  <si>
    <t>2028.</t>
  </si>
  <si>
    <t>Naziv aktivnosti/projekta u Proračunu: POSEBNI PROGRAM MONTESSORI - DV GRIGOR VITEZ</t>
  </si>
  <si>
    <t>Ishodište za procjenu planiranih rashoda u razdoblju od 2026. – 2028. godine temelji se na broju djece u programu predškole i djece s teškoćama koja su integrirana u redovite programe te iznosima sufinanciranja od strane Ministarstva znanosti, obrazovanja i mladih, i to:</t>
  </si>
  <si>
    <t>Polazna vrijednost 2025.</t>
  </si>
  <si>
    <t>Ciljana 
vrijednost 
2028.</t>
  </si>
  <si>
    <t>Financijski plan za 2026.g. i projekcije za 2027. i 2028.godinu objavit će se na službenoj Internet stranici Dječjeg vrtića Grigor Vitez, a stupa na snagu 1.1.2026. godine.</t>
  </si>
  <si>
    <t>Izvor financiranja 1.1.11</t>
  </si>
  <si>
    <t>Izvor financiranja 5.0.111</t>
  </si>
  <si>
    <t>Pomoći iz državnog proračuna</t>
  </si>
  <si>
    <t>Izvor financiranja 5.0.112</t>
  </si>
  <si>
    <t>Pomoći iz državnog proračuna - višak</t>
  </si>
  <si>
    <t>Rashodi Financijskog plana za 2026. i projekcije za 2027. i 2028. godinu raspoređuju se po funkcijskoj klasfikaciji kako slijedi:</t>
  </si>
  <si>
    <t>Primici od financijske imovine i zaduživanja i izdaci za financijsku imovinu i otplatu zajmova u Financijskom planu za 2026.g. i projekcije za 2027. i 2028. godinu utvrđuju se u Računu financiranja kako slijedi:</t>
  </si>
  <si>
    <t xml:space="preserve">Preneseni višak prihoda nad rashodima u Financijskom planu za 2026.g. i projekciji za </t>
  </si>
  <si>
    <t>2027. i 2028. godinu utvrđuje se kako slijedi:</t>
  </si>
  <si>
    <t>Rashodi i izdaci Financijskog plana za 2026. i projekcije za 2027. i 2028. godinu raspoređuju se po izvorima financiranja
 i ekonomskoj klasifikaciji u Posebnom dijelu Proračuna kako slijedi:</t>
  </si>
  <si>
    <t>0,32 % iz Donacija PK</t>
  </si>
  <si>
    <t>0,02% iz Prihoda od prodaje nefinancijske imovine i osiguranja PK.</t>
  </si>
  <si>
    <r>
      <t>Planirani rashodi iz izvora 5.0.111 Pomoći iz državnog proračuna</t>
    </r>
    <r>
      <rPr>
        <sz val="11"/>
        <color theme="1"/>
        <rFont val="Times New Roman"/>
        <family val="1"/>
        <charset val="238"/>
      </rPr>
      <t xml:space="preserve"> iznose 198.900 € za 2026. te 210.000 € za 2027. i 215.000 € za 2028. godinu, jednaki su prihodima iz tog izvora koji su određeni Uredbom o utvrđivanju iznosa sredstava za fiskalnu održivost dječjih vrtića.
Ovise o broju upisane djece na početku pedagoške godine.</t>
    </r>
  </si>
  <si>
    <t>UKUPNO PRIHODI:</t>
  </si>
  <si>
    <t>UKUPNO RASHODI:</t>
  </si>
  <si>
    <t>1     OPĆI PRIHODI I PRIMICI</t>
  </si>
  <si>
    <t>3     VLASTITI PRIHODI</t>
  </si>
  <si>
    <t>4     PRIHODI ZA POSEBNE NAMJENE</t>
  </si>
  <si>
    <t>5     POMOĆI</t>
  </si>
  <si>
    <t>6     DONACIJE</t>
  </si>
  <si>
    <t>7     PRIH. OD PROD. ILI ZAMJ. NEF. IMOVINE I NAKN. S NASL. OS.</t>
  </si>
  <si>
    <t>5.0.</t>
  </si>
  <si>
    <t>5.0. Pomoći iz državnog proračuna</t>
  </si>
  <si>
    <t>5.2. Ostale pomoći</t>
  </si>
  <si>
    <t>5.2.</t>
  </si>
  <si>
    <t>Ostale pomoći</t>
  </si>
  <si>
    <t>5.0.112</t>
  </si>
  <si>
    <t>Pomoći iz državnog proračuna-višak</t>
  </si>
  <si>
    <t>C) PRENESENI VIŠAK ILI PRENESENI MANJAK</t>
  </si>
  <si>
    <t>Prijenos viška/manjka iz prethodne godine</t>
  </si>
  <si>
    <t>Prijenos viška/manjka u sljedeće razdoblje</t>
  </si>
  <si>
    <t>VIŠAK/MANJAK + NETO FINANCIRANJE + PRIJENOS
VIŠKA/MANJKA IZ PRETHODNE(IH) GODINE - PRIJENOS VIŠKA/MANJKA U SLJEDEĆE RAZDOBLJE</t>
  </si>
  <si>
    <t>D) VIŠEGODIŠNJI PLAN URAVNOTEŽENJA</t>
  </si>
  <si>
    <t>Prijenos viška/manjka iz prethodne(ih) godine</t>
  </si>
  <si>
    <t>Višak/manjak iz prethodne(ih) godine koji će se rasporediti/pokriti</t>
  </si>
  <si>
    <t>Višak/manjak tekuće godine
(višak/manjak + neto financiranje)</t>
  </si>
  <si>
    <t>PRIJENOS VIŠKA/MANJKA U SLJEDEĆE RAZDOBLJE</t>
  </si>
  <si>
    <t>E) UKUPNO FINANCIJSKI PLAN (A+B+C+D)</t>
  </si>
  <si>
    <t>PRIHODI, PRIMICI I VIŠAK</t>
  </si>
  <si>
    <t>RASHODI, IZDACI I MANJAK</t>
  </si>
  <si>
    <t>9  Višak prihoda iz prethodne godine koji će se rasporediti</t>
  </si>
  <si>
    <t>9  Manjak prihoda iz prethodne godine za pokriće</t>
  </si>
  <si>
    <t>RAZLIKA</t>
  </si>
  <si>
    <t>POMOĆI IZ DRŽAVNOG PRORAČUNA</t>
  </si>
  <si>
    <t>Izvor financiranja 6.1.</t>
  </si>
  <si>
    <t>Izvor financiranja 7.1.</t>
  </si>
  <si>
    <t>Izvor financiranja 5.0.114</t>
  </si>
  <si>
    <t>Pomoći iz državnog proračuna PK - višak</t>
  </si>
  <si>
    <t xml:space="preserve">U 2026. godini planirano je ostvarenje ukupnih prihoda Dječjeg vrtića Grigor Vitez u iznosu 5.242.901 € te se očekuje rast prihoda u 2027.godini i 2028.godini. </t>
  </si>
  <si>
    <t>79% ukupnih prihoda čine prihodi iz nadležnog proračuna i od HZZO-a temeljem ugovornih obveza kojima se uglavnom financiraju rashodi za zaposlene. S obzirom da se planira rast rashoda za zaposlene 5% svake godine sukladno tome planiran je i rast ove vrste prihoda što se odražava na rast ukupnih prihoda. Osim navedenih prihoda ovu vrstu prihoda čine i prihodi za fiskalnu održivost vrtića.
Prihodi od upravnih i administrativnih pristojbi, pristojbi po posebnim propisima i naknada čine 16% ukupnih prihoda. 
Preostali dio ukupnih prihoda sastoji se od pomoći iz inozemstva i od subjekata unutar općeg proračuna, prihode od imovine, prihodi od prodaje proizvoda i robe te pruženih usluga, prihodi od donacija te povrati po protestiranim jamstvima. Čine manje od 1% ukupnih prihoda.</t>
  </si>
  <si>
    <t>79 % iz Općih prihoda i primitaka iz sredstava Grada Samobora,</t>
  </si>
  <si>
    <t>16,02 % iz Prihoda za posebne namjene PK,</t>
  </si>
  <si>
    <t>4,40 % iz Pomoći iz državnog proračuna</t>
  </si>
  <si>
    <t>0,21 % iz Vlastitih prihoda PK</t>
  </si>
  <si>
    <t>0,03 % iz Ostalih pomoći</t>
  </si>
  <si>
    <r>
      <t>Iz izvora 1.1.11 Opći prihodi i primici</t>
    </r>
    <r>
      <rPr>
        <sz val="11"/>
        <color theme="1"/>
        <rFont val="Times New Roman"/>
        <family val="1"/>
        <charset val="238"/>
      </rPr>
      <t xml:space="preserve"> u 2026. godini planiraju se u iznosu 4.142.000 €.</t>
    </r>
  </si>
  <si>
    <r>
      <t>Iz izvora 4.3.31 Prihodi posebne namjene PK</t>
    </r>
    <r>
      <rPr>
        <sz val="11"/>
        <color theme="1"/>
        <rFont val="Times New Roman"/>
        <family val="1"/>
        <charset val="238"/>
      </rPr>
      <t xml:space="preserve"> u 2026.godini planiraju se prihodi u iznosu 840.000 € što je 36% više u odnosu na 2025.godinu iz razloga što se planira povećanje cijene vrtića od 1.1.2026.godine.
U 2027. i 2028. godini očekuje se isti prihod kao u 2026.godini.</t>
    </r>
  </si>
  <si>
    <t>Iznos je planiran na temelju upisane djece i nove cijene vrtića (65-prihodi od upravnih i administrativnih pristojbi, pristojbi  po posebnim propisima i naknada).</t>
  </si>
  <si>
    <r>
      <t>Iz izvora 5.0.111 Pomoći iz državnog proračuna</t>
    </r>
    <r>
      <rPr>
        <sz val="11"/>
        <color theme="1"/>
        <rFont val="Times New Roman"/>
        <family val="1"/>
        <charset val="238"/>
      </rPr>
      <t xml:space="preserve"> u 2026. godini planiraju se prihodi u iznosu 198.900 € te 210.000 € u 2027 .godini i 215.000 €  2028. godini.</t>
    </r>
  </si>
  <si>
    <t>Odnosi se na eventualne prihode od osiguravajućeg društva za nadoknadu štete. U 2025.godini bio je nešto veći broj šteta nego u prijašnjim godinama stoga se u narednim godinama planira prihod sukladno 2025.godini.</t>
  </si>
  <si>
    <t>Ukupni planirani rashodi za 2026.godinu iznose 5.253.901 € te se očekuje njihov rast kroz 2027. i 2028. godinu za oko 5%.</t>
  </si>
  <si>
    <r>
      <t>Planirani rashodi iz izvora 1.1.11 Opći prihodi i primici</t>
    </r>
    <r>
      <rPr>
        <sz val="11"/>
        <color theme="1"/>
        <rFont val="Times New Roman"/>
        <family val="1"/>
        <charset val="238"/>
      </rPr>
      <t xml:space="preserve"> za 2026. iznose 4.142.000 € što je manje u odnosu na 2025. godinu, ali 41% više u odnosu na 2024.godinu.</t>
    </r>
    <r>
      <rPr>
        <b/>
        <sz val="11"/>
        <color theme="1"/>
        <rFont val="Times New Roman"/>
        <family val="1"/>
        <charset val="238"/>
      </rPr>
      <t xml:space="preserve">
</t>
    </r>
    <r>
      <rPr>
        <sz val="11"/>
        <color theme="1"/>
        <rFont val="Times New Roman"/>
        <family val="1"/>
        <charset val="238"/>
      </rPr>
      <t>Rashod je manji nego isti rashod u 2025.godine zbog promjene u knjiženju rashoda za plaću do koje je došlo u 2025.godini na temelju izmjena Pravilnika o proračunskom računovodstvu. Prema izmjenom pravilniku u 2025.godini knjiženo je 13 rashoda za plaću dok se sve ostale godine sastoje od 12 rashoda za plaću.</t>
    </r>
  </si>
  <si>
    <t>Zaključno sa 2025.godinom iz ovog izvora financirao se i dio materijalnih rashoda:</t>
  </si>
  <si>
    <t>* od 8.mj. 2025. rashod za prijevoz radnika na posao i s posla zbog nedostatka sredstava iz izvora prihoda za posebne namjene.</t>
  </si>
  <si>
    <t>Zbog povećanja cijene planirane od 1.1.2026. ovih rashodi planiraju se iz izvora Prihoda za posebne namjene.</t>
  </si>
  <si>
    <t>Unutar ovog izvora imamo rashode skupine 31, 32, 34 i 42.</t>
  </si>
  <si>
    <r>
      <t>Planirani rashodi iz izvora 4.3.31 Prihodi za posebne namjene</t>
    </r>
    <r>
      <rPr>
        <sz val="11"/>
        <color theme="1"/>
        <rFont val="Times New Roman"/>
        <family val="1"/>
        <charset val="238"/>
      </rPr>
      <t xml:space="preserve"> za 2026. godinu iznose 844.000 € što je 36% više u odnosu na 2025.godinu iz razloga što se planira povećanje cijene vrtića od 1.1.2026.godine.</t>
    </r>
    <r>
      <rPr>
        <b/>
        <sz val="11"/>
        <color theme="1"/>
        <rFont val="Times New Roman"/>
        <family val="1"/>
        <charset val="238"/>
      </rPr>
      <t xml:space="preserve">
</t>
    </r>
    <r>
      <rPr>
        <sz val="11"/>
        <color theme="1"/>
        <rFont val="Times New Roman"/>
        <family val="1"/>
        <charset val="238"/>
      </rPr>
      <t>Povećanim prihodima zbog nove cijene vrtića financirati će se dio materijalnih rashoda koji se do sada financirao iz izvora Općih prihoda i primitaka.</t>
    </r>
  </si>
  <si>
    <t>Rashodi su znatno veći nego isti rashodi u 2025. i 2024. godini iz razloga što se dio materijalnih rashoda nakon povećanja cijene vrtića više ne financira iz izvora Općih prihoda i pritaka te zbog sve većih cijena robe i usluga</t>
  </si>
  <si>
    <r>
      <rPr>
        <b/>
        <sz val="11"/>
        <color theme="1"/>
        <rFont val="Times New Roman"/>
        <family val="1"/>
        <charset val="238"/>
      </rPr>
      <t>Skupina 34</t>
    </r>
    <r>
      <rPr>
        <sz val="11"/>
        <color theme="1"/>
        <rFont val="Times New Roman"/>
        <family val="1"/>
        <charset val="238"/>
      </rPr>
      <t xml:space="preserve"> - financijski rashodi - odnose se na bankarske usluge, usluge platnog prometa i zatezne kamate.
Planiraju se manji rashodi od istih u proteklim godinama zbog prelaska na sustava pune riznice zbog kojeg se zatvara račun te se smanjuju troškovi banke.</t>
    </r>
  </si>
  <si>
    <t>U iznosu 7.000 € očekuje se donacija računala za zamjenu dotrajalih u 2025.godini, a po 1.500 € u 2026.,2027. i 2028. godini.</t>
  </si>
  <si>
    <r>
      <rPr>
        <sz val="7"/>
        <color theme="1"/>
        <rFont val="Times New Roman"/>
        <family val="1"/>
        <charset val="238"/>
      </rPr>
      <t xml:space="preserve">*          </t>
    </r>
    <r>
      <rPr>
        <sz val="10"/>
        <color theme="1"/>
        <rFont val="Times New Roman"/>
        <family val="1"/>
        <charset val="238"/>
      </rPr>
      <t xml:space="preserve">Državni pedagoški standard predškolskog odgoja i naobrazbe </t>
    </r>
    <r>
      <rPr>
        <sz val="10"/>
        <color theme="1"/>
        <rFont val="Calibri"/>
        <family val="2"/>
        <charset val="238"/>
      </rPr>
      <t>(</t>
    </r>
    <r>
      <rPr>
        <sz val="10"/>
        <color theme="1"/>
        <rFont val="Times New Roman"/>
        <family val="1"/>
        <charset val="238"/>
      </rPr>
      <t>NN 63/08 i 90/10</t>
    </r>
    <r>
      <rPr>
        <sz val="10"/>
        <color theme="1"/>
        <rFont val="Calibri"/>
        <family val="2"/>
        <charset val="238"/>
      </rPr>
      <t>)</t>
    </r>
  </si>
  <si>
    <r>
      <rPr>
        <sz val="7"/>
        <color theme="1"/>
        <rFont val="Times New Roman"/>
        <family val="1"/>
        <charset val="238"/>
      </rPr>
      <t xml:space="preserve">*          </t>
    </r>
    <r>
      <rPr>
        <sz val="10"/>
        <color theme="1"/>
        <rFont val="Times New Roman"/>
        <family val="1"/>
        <charset val="238"/>
      </rPr>
      <t xml:space="preserve">Zakon o predškolskom odgoju i obrazovanju </t>
    </r>
    <r>
      <rPr>
        <sz val="10"/>
        <color theme="1"/>
        <rFont val="Calibri"/>
        <family val="2"/>
        <charset val="238"/>
      </rPr>
      <t>(</t>
    </r>
    <r>
      <rPr>
        <sz val="10"/>
        <color theme="1"/>
        <rFont val="Times New Roman"/>
        <family val="1"/>
        <charset val="238"/>
      </rPr>
      <t>NN 10/97, 107/07, 94/13, 98/19, 57/22 i 101/23</t>
    </r>
    <r>
      <rPr>
        <sz val="10"/>
        <color theme="1"/>
        <rFont val="Calibri"/>
        <family val="2"/>
        <charset val="238"/>
      </rPr>
      <t>)</t>
    </r>
  </si>
  <si>
    <r>
      <rPr>
        <sz val="7"/>
        <color theme="1"/>
        <rFont val="Times New Roman"/>
        <family val="1"/>
        <charset val="238"/>
      </rPr>
      <t xml:space="preserve">*         </t>
    </r>
    <r>
      <rPr>
        <sz val="10"/>
        <color theme="1"/>
        <rFont val="Times New Roman"/>
        <family val="1"/>
        <charset val="238"/>
      </rPr>
      <t xml:space="preserve">Zakon o ustanovama </t>
    </r>
    <r>
      <rPr>
        <sz val="10"/>
        <color theme="1"/>
        <rFont val="Calibri"/>
        <family val="2"/>
        <charset val="238"/>
      </rPr>
      <t>(</t>
    </r>
    <r>
      <rPr>
        <sz val="10"/>
        <color theme="1"/>
        <rFont val="Times New Roman"/>
        <family val="1"/>
        <charset val="238"/>
      </rPr>
      <t xml:space="preserve">NN </t>
    </r>
    <r>
      <rPr>
        <sz val="10"/>
        <rFont val="Times New Roman"/>
        <family val="1"/>
        <charset val="238"/>
      </rPr>
      <t>76/93</t>
    </r>
    <r>
      <rPr>
        <sz val="10"/>
        <color theme="1"/>
        <rFont val="Times New Roman"/>
        <family val="1"/>
        <charset val="238"/>
      </rPr>
      <t xml:space="preserve">, </t>
    </r>
    <r>
      <rPr>
        <sz val="10"/>
        <rFont val="Times New Roman"/>
        <family val="1"/>
        <charset val="238"/>
      </rPr>
      <t>29/97</t>
    </r>
    <r>
      <rPr>
        <sz val="10"/>
        <color theme="1"/>
        <rFont val="Times New Roman"/>
        <family val="1"/>
        <charset val="238"/>
      </rPr>
      <t xml:space="preserve">, </t>
    </r>
    <r>
      <rPr>
        <sz val="10"/>
        <rFont val="Times New Roman"/>
        <family val="1"/>
        <charset val="238"/>
      </rPr>
      <t>47/99</t>
    </r>
    <r>
      <rPr>
        <sz val="10"/>
        <color theme="1"/>
        <rFont val="Times New Roman"/>
        <family val="1"/>
        <charset val="238"/>
      </rPr>
      <t xml:space="preserve">, </t>
    </r>
    <r>
      <rPr>
        <sz val="10"/>
        <rFont val="Times New Roman"/>
        <family val="1"/>
        <charset val="238"/>
      </rPr>
      <t>35/08</t>
    </r>
    <r>
      <rPr>
        <sz val="10"/>
        <color theme="1"/>
        <rFont val="Times New Roman"/>
        <family val="1"/>
        <charset val="238"/>
      </rPr>
      <t>, 127/19 i 151/22</t>
    </r>
    <r>
      <rPr>
        <sz val="10"/>
        <color theme="1"/>
        <rFont val="Calibri"/>
        <family val="2"/>
        <charset val="238"/>
      </rPr>
      <t>)</t>
    </r>
  </si>
  <si>
    <r>
      <t>Razvojna mjera</t>
    </r>
    <r>
      <rPr>
        <sz val="10"/>
        <color theme="1"/>
        <rFont val="Times New Roman"/>
        <family val="1"/>
        <charset val="238"/>
      </rPr>
      <t xml:space="preserve"> </t>
    </r>
    <r>
      <rPr>
        <i/>
        <sz val="10"/>
        <color theme="1"/>
        <rFont val="Times New Roman"/>
        <family val="1"/>
        <charset val="238"/>
      </rPr>
      <t>(poveznica sa strateškim okvirom Provedbenog programa Grada Samobora za razdoblje 2025.-2029. g).:</t>
    </r>
  </si>
  <si>
    <t>11. Unapređenje odgojno-obrazovnih usluga</t>
  </si>
  <si>
    <t>Cilj:</t>
  </si>
  <si>
    <t>Unaprijediti odgojno-obrazovne usluge kako bi se odgovorilo na potrebe djece i mladih te ih osposobilo za aktivno i odgovorno sudjelovanje u društvu.</t>
  </si>
  <si>
    <t>Unutar ove aktivnosti, iz izvora opći prihodi i primici, financiraju se rashodi za zaposlene (bruto plaće, plaće za prekovremeni rad, doprinosi na plaće, ostali rashodi za zaposlene: regres, božićnice i dr.).</t>
  </si>
  <si>
    <t>Osnovica za obračun plaće utvrđuje se Odlukom o izvršavanju Proračuna Grada Samobora, a 2026. godinu planirana je osnovica od
 700 €.</t>
  </si>
  <si>
    <t>DV Grigor Vitez započeo je s provođenjem alternativnog 10-satnog odgojno-obrazovnog programa prema koncepciji Marije Montessori u pedagoškoj godini 2025./2026. Montessori metoda je filozofija odgoja koja objedinjuje teoriju ličnosti i razvoja i pedagoške tehnike temeljene na poštivanju prava djeteta, njegovih prirodnih sposobnosti i ljubavi prema djetetu. 
Montessori program provodi se u dvije odgojne skupine (jaslička sa 14-ero djece i vrtićka sa 20-ero djece) u objektu Antuntun.
Financijska sredstva za provođenje Posebnog programa - Montessori proizlaze iz roditeljskih uplata. Naime, cijena za djecu uključenu u Montessori program uvećava se za 53,09 € mjesečno na redoviti iznos roditeljske uplate.
Sredstva se ulažu dalje u program, i to: dodatke na plaću 4 odgojiteljice, njihovo stručno obrazovanje i usavršavanje te nabavu didaktike.</t>
  </si>
  <si>
    <t>Iz navedenih sredstava unutar ove aktivnosti vrši se nabava sportske i glazbene opreme, didaktike i materijala za odgojne skupine te se financira stručno usavršavanje odgojitelja, a sve prema uputama Ministarstva znanosti, obrazovanja i mladih.</t>
  </si>
  <si>
    <t>Cijena za djecu uključenu u Univerzalni sportski program uvećava se za 33,18 € mjesečno na redoviti iznos roditeljske uplate.</t>
  </si>
  <si>
    <t>Rashodi su predviđeni za nabavu dugotrajne imovine za DV Grigor Vitez iz   roditeljskih uplata, pomoći iz Državnog proračuna za fiskalnu održivost dječjih vrtića te od donacija.
Nabava nefinancijske imovine vrši se sukcesivno tijekom godine, sukladno Planu nabave (uredska oprema i namještaj, komunikacijska oprema, klima uređaji, sprave za igrališta, uređaji, strojevi i oprema za ostale namjene).
Planirana financijska sredstva temelje se na iskazanim potrebama DV Grigor Vitez za nabavu dugotrajne nefinancijske imovine te informativnim ponudama za nabavu iste.</t>
  </si>
  <si>
    <t>Broj djece u Montessori programu</t>
  </si>
  <si>
    <t>Ukupni broj upisane djece u redovni 10-satni program.</t>
  </si>
  <si>
    <t>Broj djece obuhvaćene programom predškolskog odgoja 
i obrazovanja u gradskim dječjim vrtićima</t>
  </si>
  <si>
    <t>Poticati uvođenje posebnih i alternativnih programa kojima se najbolje zadovoljavaju specifične potrebe djece.</t>
  </si>
  <si>
    <t>Izvor financiranja 5.0.</t>
  </si>
  <si>
    <t>DONACIJE</t>
  </si>
  <si>
    <t>Izvor financiranja 1.1.11.</t>
  </si>
  <si>
    <t>Izvor financiranja 4.3.</t>
  </si>
  <si>
    <t>OSTALI PRIHODI ZA POSEBNE NAMJENE</t>
  </si>
  <si>
    <t>OSTALE POMOĆI</t>
  </si>
  <si>
    <t>VLASTITI PRIHODI</t>
  </si>
  <si>
    <t>U 2024.godini utrošen je preneseni višak iz 2023.godine u iznosu 29.075,98 € na nabavu materijala i sirovina te sportsku i glazbenu opremu te je pokriven manjak u iznosu 4.185,15 € iz izvora općih prihoda i primitaka te 6.142,96 € iz izvora pomoći iz državnog proračuna.</t>
  </si>
  <si>
    <t>U 2025.godini preneseni višak iz 2024.godine u iznosu 1.454,26 planira se utrošiti na nabavu materijala i sirovina, a podmiruje se manjak u iznosu 22.904,32 € iz izvora Pomoći iz državog proračuna i 8.182,50 € iz izvora općih prihoda i primitaka.</t>
  </si>
  <si>
    <t>Iz ovog izvora do 2025.godine planirala su se i sredstva za troškove energije, dodatnog potrošnog materijala, troškova Okitoki aplikacije (32-materijalni rashodi). Od 8.mj.2025.god. iz ovog izvora izdvajaju se i prihodi za financiranje prijevoza radnika na  posao i s posla zbog nedovoljno prihoda iz izvora posebnih namjena.
U planu za 2026.godinu i nadalje ne planiraju se materijalni rashodi iz izvora  Općih prihoda i primitaka zbog povećanja prihoda iz posebnih namjena.</t>
  </si>
  <si>
    <t>OBRAZLOŽENJE OPĆEG DIJELA FINANCIJSKOG PLANA ZA RAZDOBLJE 
2026.-2028.GODINE DJEČJEG VRTIĆA GRIGOR VITEZ, SAMOBOR</t>
  </si>
  <si>
    <t>Prih. od prod. ili zamj. nef. imovine i nakn. s nasl. os. - PK</t>
  </si>
  <si>
    <t xml:space="preserve">Ministarstvo znanosti, obrazovanja i mladih upućuje dječje vrtiće da doznačena sredstva koriste za nabavu didaktičkih sredstava, stručno usavršavanje, nabavu stručne literature te materijala i opreme za odgojne skupine.
</t>
  </si>
  <si>
    <t xml:space="preserve">Planirani rashodi odnose se na dodatak na plaće odgojitelja, naknadu za usluge kineziologa te nabavu didaktike potrebne za rad sportske grupe.
</t>
  </si>
  <si>
    <t xml:space="preserve">Svi ostali troškovi vrtića (prehrana djece, materijalni izdaci, energija i komunalije, tekuće održavanje objekata i opreme, nabava namještaja i opreme, nabava sitnog inventara, naknada zbog nezapošljavanja osoba s invaliditetom) financiraju se roditeljskim uplatama, vlastitim prihodima vrtića te sredstvima pomoći iz Državnog proračuna za fiskalnu održivost dječjih vrtića. Ishodište za procjenu navedenih troškova u razdoblju 2026. - 2028. godine je upisani broj djece u pedagoškoj godini 2025./2026.
</t>
  </si>
  <si>
    <r>
      <t>*</t>
    </r>
    <r>
      <rPr>
        <sz val="7"/>
        <color theme="1"/>
        <rFont val="Times New Roman"/>
        <family val="1"/>
        <charset val="238"/>
      </rPr>
      <t xml:space="preserve">         </t>
    </r>
    <r>
      <rPr>
        <sz val="10"/>
        <color theme="1"/>
        <rFont val="Times New Roman"/>
        <family val="1"/>
        <charset val="238"/>
      </rPr>
      <t>Uputa za izradu proračuna Grada Samobora za razdoblje 2026.-2028.godine.</t>
    </r>
    <r>
      <rPr>
        <sz val="10"/>
        <color theme="1"/>
        <rFont val="Calibri"/>
        <family val="2"/>
        <charset val="238"/>
      </rPr>
      <t xml:space="preserve">
</t>
    </r>
  </si>
  <si>
    <t>KLASA: 400-02/25-01/03</t>
  </si>
  <si>
    <t>FINANCIJSKI PLAN DJEČJEG VRTIĆA GRIGOR VITEZ ZA 2026. 
I PROJEKCIJE ZA 2027. I 2028. GODINU</t>
  </si>
  <si>
    <t>URBROJ: 238-27-71/02-25-2</t>
  </si>
  <si>
    <t>br.4/19) Upravno vijeće Dječjeg vrtića Grigor Vitez na svojoj 8. sjednici održanoj 12.12.2025. godine donijelo 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</si>
</sst>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00"/>
  </numFmts>
  <fonts count="48">
    <font>
      <sz val="11"/>
      <color theme="1"/>
      <name val="Calibri"/>
      <family val="2"/>
      <charset val="238"/>
      <scheme val="minor"/>
    </font>
    <font>
      <b/>
      <sz val="11"/>
      <color theme="1"/>
      <name val="Calibri"/>
      <family val="2"/>
      <charset val="238"/>
      <scheme val="minor"/>
    </font>
    <font>
      <b/>
      <sz val="14"/>
      <color indexed="8"/>
      <name val="Arial"/>
      <family val="2"/>
      <charset val="238"/>
    </font>
    <font>
      <sz val="10"/>
      <color indexed="8"/>
      <name val="Arial"/>
      <family val="2"/>
      <charset val="238"/>
    </font>
    <font>
      <sz val="14"/>
      <color indexed="8"/>
      <name val="Arial"/>
      <family val="2"/>
      <charset val="238"/>
    </font>
    <font>
      <b/>
      <sz val="12"/>
      <color indexed="8"/>
      <name val="Arial"/>
      <family val="2"/>
      <charset val="238"/>
    </font>
    <font>
      <b/>
      <sz val="10"/>
      <color indexed="8"/>
      <name val="Arial"/>
      <family val="2"/>
      <charset val="238"/>
    </font>
    <font>
      <b/>
      <sz val="12"/>
      <name val="Arial"/>
      <family val="2"/>
      <charset val="238"/>
    </font>
    <font>
      <sz val="12"/>
      <name val="Arial"/>
      <family val="2"/>
      <charset val="238"/>
    </font>
    <font>
      <sz val="10"/>
      <name val="Arial"/>
      <family val="2"/>
      <charset val="238"/>
    </font>
    <font>
      <b/>
      <sz val="10"/>
      <name val="Arial"/>
      <family val="2"/>
      <charset val="238"/>
    </font>
    <font>
      <sz val="12"/>
      <color indexed="8"/>
      <name val="Arial"/>
      <family val="2"/>
      <charset val="238"/>
    </font>
    <font>
      <sz val="12"/>
      <color theme="1"/>
      <name val="Calibri"/>
      <family val="2"/>
      <charset val="238"/>
      <scheme val="minor"/>
    </font>
    <font>
      <sz val="10"/>
      <color theme="1"/>
      <name val="Calibri"/>
      <family val="2"/>
      <charset val="238"/>
      <scheme val="minor"/>
    </font>
    <font>
      <i/>
      <sz val="10"/>
      <color indexed="8"/>
      <name val="Arial"/>
      <family val="2"/>
      <charset val="238"/>
    </font>
    <font>
      <b/>
      <i/>
      <sz val="10"/>
      <color indexed="8"/>
      <name val="Arial"/>
      <family val="2"/>
      <charset val="238"/>
    </font>
    <font>
      <sz val="11"/>
      <color rgb="FFFF0000"/>
      <name val="Calibri"/>
      <family val="2"/>
      <charset val="238"/>
      <scheme val="minor"/>
    </font>
    <font>
      <sz val="10"/>
      <color rgb="FF000000"/>
      <name val="Arial"/>
      <family val="2"/>
      <charset val="238"/>
    </font>
    <font>
      <sz val="10"/>
      <color rgb="FF000000"/>
      <name val="Geneva"/>
      <charset val="238"/>
    </font>
    <font>
      <b/>
      <sz val="16"/>
      <color indexed="8"/>
      <name val="Arial"/>
      <family val="2"/>
      <charset val="238"/>
    </font>
    <font>
      <b/>
      <sz val="11"/>
      <name val="Times New Roman"/>
      <family val="1"/>
      <charset val="238"/>
    </font>
    <font>
      <sz val="10"/>
      <color theme="1"/>
      <name val="Arial"/>
      <family val="2"/>
      <charset val="238"/>
    </font>
    <font>
      <b/>
      <sz val="7"/>
      <color theme="1"/>
      <name val="Times New Roman"/>
      <family val="1"/>
      <charset val="238"/>
    </font>
    <font>
      <sz val="7"/>
      <color theme="1"/>
      <name val="Times New Roman"/>
      <family val="1"/>
      <charset val="238"/>
    </font>
    <font>
      <b/>
      <sz val="12"/>
      <color theme="1"/>
      <name val="Times New Roman"/>
      <family val="1"/>
      <charset val="238"/>
    </font>
    <font>
      <sz val="10"/>
      <color theme="1"/>
      <name val="Times New Roman"/>
      <family val="1"/>
      <charset val="238"/>
    </font>
    <font>
      <sz val="10"/>
      <name val="Times New Roman"/>
      <family val="1"/>
      <charset val="238"/>
    </font>
    <font>
      <b/>
      <sz val="10"/>
      <color theme="1"/>
      <name val="Times New Roman"/>
      <family val="1"/>
      <charset val="238"/>
    </font>
    <font>
      <i/>
      <sz val="10"/>
      <color theme="1"/>
      <name val="Times New Roman"/>
      <family val="1"/>
      <charset val="238"/>
    </font>
    <font>
      <b/>
      <sz val="10"/>
      <color rgb="FF000000"/>
      <name val="Times New Roman"/>
      <family val="1"/>
      <charset val="238"/>
    </font>
    <font>
      <b/>
      <sz val="14"/>
      <color theme="1"/>
      <name val="Calibri"/>
      <family val="2"/>
      <charset val="238"/>
      <scheme val="minor"/>
    </font>
    <font>
      <sz val="14"/>
      <color theme="1"/>
      <name val="Calibri"/>
      <family val="2"/>
      <charset val="238"/>
      <scheme val="minor"/>
    </font>
    <font>
      <b/>
      <sz val="14"/>
      <color theme="1"/>
      <name val="Arial"/>
      <family val="2"/>
      <charset val="238"/>
    </font>
    <font>
      <sz val="10"/>
      <color theme="1"/>
      <name val="Calibri"/>
      <family val="2"/>
      <charset val="238"/>
    </font>
    <font>
      <b/>
      <sz val="11"/>
      <name val="Times New Roman"/>
      <family val="1"/>
    </font>
    <font>
      <sz val="11"/>
      <name val="Times New Roman"/>
      <family val="1"/>
    </font>
    <font>
      <b/>
      <sz val="9"/>
      <color indexed="8"/>
      <name val="Arial"/>
      <family val="2"/>
      <charset val="238"/>
    </font>
    <font>
      <sz val="9"/>
      <color theme="1"/>
      <name val="Calibri"/>
      <family val="2"/>
      <charset val="238"/>
      <scheme val="minor"/>
    </font>
    <font>
      <sz val="9"/>
      <color theme="1"/>
      <name val="Arial"/>
      <family val="2"/>
      <charset val="238"/>
    </font>
    <font>
      <sz val="9"/>
      <color indexed="8"/>
      <name val="Arial"/>
      <family val="2"/>
      <charset val="238"/>
    </font>
    <font>
      <sz val="9"/>
      <name val="Arial"/>
      <family val="2"/>
      <charset val="238"/>
    </font>
    <font>
      <b/>
      <sz val="9"/>
      <name val="Arial"/>
      <family val="2"/>
      <charset val="238"/>
    </font>
    <font>
      <sz val="8"/>
      <name val="Calibri"/>
      <family val="2"/>
      <charset val="238"/>
      <scheme val="minor"/>
    </font>
    <font>
      <sz val="11"/>
      <color theme="1"/>
      <name val="Times New Roman"/>
      <family val="1"/>
      <charset val="238"/>
    </font>
    <font>
      <b/>
      <sz val="11"/>
      <color theme="1"/>
      <name val="Times New Roman"/>
      <family val="1"/>
      <charset val="238"/>
    </font>
    <font>
      <sz val="11"/>
      <name val="Times New Roman"/>
      <family val="1"/>
      <charset val="238"/>
    </font>
    <font>
      <sz val="10"/>
      <color theme="1"/>
      <name val="Calibri"/>
      <family val="1"/>
      <charset val="238"/>
    </font>
    <font>
      <sz val="14"/>
      <name val="Calibri"/>
      <family val="2"/>
      <charset val="238"/>
      <scheme val="minor"/>
    </font>
  </fonts>
  <fills count="1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FFFFCC"/>
        <bgColor indexed="64"/>
      </patternFill>
    </fill>
    <fill>
      <patternFill patternType="solid">
        <fgColor rgb="FFD9D9D9"/>
        <bgColor indexed="64"/>
      </patternFill>
    </fill>
    <fill>
      <patternFill patternType="solid">
        <fgColor rgb="FFF2F2F2"/>
        <bgColor indexed="64"/>
      </patternFill>
    </fill>
    <fill>
      <patternFill patternType="solid">
        <fgColor rgb="FFFFF7E1"/>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17" fillId="0" borderId="0"/>
    <xf numFmtId="0" fontId="18" fillId="0" borderId="0" applyNumberFormat="0" applyBorder="0" applyProtection="0"/>
  </cellStyleXfs>
  <cellXfs count="300">
    <xf numFmtId="0" fontId="0" fillId="0" borderId="0" xfId="0"/>
    <xf numFmtId="0" fontId="2" fillId="0" borderId="0" xfId="0" applyFont="1" applyAlignment="1">
      <alignment horizontal="left" wrapText="1"/>
    </xf>
    <xf numFmtId="0" fontId="4" fillId="0" borderId="0" xfId="0" applyFont="1" applyAlignment="1">
      <alignment wrapText="1"/>
    </xf>
    <xf numFmtId="0" fontId="2" fillId="0" borderId="0" xfId="0" applyFont="1" applyAlignment="1">
      <alignment horizontal="center" vertical="center" wrapText="1"/>
    </xf>
    <xf numFmtId="0" fontId="3" fillId="0" borderId="0" xfId="0" applyFont="1" applyAlignment="1">
      <alignment vertical="center" wrapText="1"/>
    </xf>
    <xf numFmtId="0" fontId="2" fillId="0" borderId="5" xfId="0" applyFont="1" applyBorder="1" applyAlignment="1">
      <alignment horizontal="center" vertical="center" wrapText="1"/>
    </xf>
    <xf numFmtId="0" fontId="1" fillId="0" borderId="5" xfId="0" applyFont="1" applyBorder="1" applyAlignment="1">
      <alignment horizontal="center" vertical="center"/>
    </xf>
    <xf numFmtId="3" fontId="3" fillId="2" borderId="4" xfId="0" applyNumberFormat="1" applyFont="1" applyFill="1" applyBorder="1" applyAlignment="1">
      <alignment horizontal="right"/>
    </xf>
    <xf numFmtId="3" fontId="3" fillId="2" borderId="3" xfId="0" applyNumberFormat="1" applyFont="1" applyFill="1" applyBorder="1" applyAlignment="1">
      <alignment horizontal="right"/>
    </xf>
    <xf numFmtId="0" fontId="10" fillId="2" borderId="3" xfId="0" applyFont="1" applyFill="1" applyBorder="1" applyAlignment="1">
      <alignment horizontal="left" vertical="center" wrapText="1"/>
    </xf>
    <xf numFmtId="0" fontId="10" fillId="2" borderId="3" xfId="0" applyFont="1" applyFill="1" applyBorder="1" applyAlignment="1">
      <alignment horizontal="left" vertical="center"/>
    </xf>
    <xf numFmtId="0" fontId="9" fillId="2" borderId="3" xfId="0" applyFont="1" applyFill="1" applyBorder="1" applyAlignment="1">
      <alignment horizontal="left" vertical="center" wrapText="1"/>
    </xf>
    <xf numFmtId="0" fontId="6" fillId="4" borderId="4"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10" fillId="2" borderId="3" xfId="0" applyFont="1" applyFill="1" applyBorder="1" applyAlignment="1">
      <alignment vertical="center" wrapText="1"/>
    </xf>
    <xf numFmtId="0" fontId="3" fillId="2" borderId="4" xfId="0" applyFont="1" applyFill="1" applyBorder="1" applyAlignment="1">
      <alignment horizontal="left" vertical="center" wrapText="1"/>
    </xf>
    <xf numFmtId="0" fontId="6" fillId="2" borderId="4" xfId="0" applyFont="1" applyFill="1" applyBorder="1" applyAlignment="1">
      <alignment horizontal="left" vertical="center" wrapText="1"/>
    </xf>
    <xf numFmtId="0" fontId="1" fillId="0" borderId="0" xfId="0" applyFont="1"/>
    <xf numFmtId="0" fontId="3" fillId="2" borderId="1" xfId="0" applyFont="1" applyFill="1" applyBorder="1" applyAlignment="1">
      <alignment vertical="center" wrapText="1"/>
    </xf>
    <xf numFmtId="0" fontId="6" fillId="4" borderId="1" xfId="0" applyFont="1" applyFill="1" applyBorder="1" applyAlignment="1">
      <alignment horizontal="center" vertical="center" wrapText="1"/>
    </xf>
    <xf numFmtId="0" fontId="6" fillId="6" borderId="4" xfId="0" applyFont="1" applyFill="1" applyBorder="1" applyAlignment="1">
      <alignment horizontal="left" vertical="center" wrapText="1"/>
    </xf>
    <xf numFmtId="3" fontId="6" fillId="2" borderId="4" xfId="0" applyNumberFormat="1" applyFont="1" applyFill="1" applyBorder="1" applyAlignment="1">
      <alignment horizontal="right"/>
    </xf>
    <xf numFmtId="0" fontId="3" fillId="0" borderId="5" xfId="0" applyFont="1" applyBorder="1" applyAlignment="1">
      <alignment horizontal="left" vertical="center" wrapText="1"/>
    </xf>
    <xf numFmtId="0" fontId="3" fillId="0" borderId="0" xfId="0" applyFont="1" applyAlignment="1">
      <alignment horizontal="left" vertical="center" wrapText="1"/>
    </xf>
    <xf numFmtId="3" fontId="0" fillId="0" borderId="0" xfId="0" applyNumberFormat="1"/>
    <xf numFmtId="4" fontId="1" fillId="0" borderId="0" xfId="0" applyNumberFormat="1" applyFont="1"/>
    <xf numFmtId="4" fontId="0" fillId="0" borderId="0" xfId="0" applyNumberFormat="1"/>
    <xf numFmtId="0" fontId="0" fillId="2" borderId="0" xfId="0" applyFill="1"/>
    <xf numFmtId="0" fontId="3" fillId="2" borderId="2"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3" fillId="2" borderId="4" xfId="0" applyFont="1" applyFill="1" applyBorder="1" applyAlignment="1">
      <alignment vertical="center" wrapText="1"/>
    </xf>
    <xf numFmtId="0" fontId="14" fillId="2" borderId="1" xfId="0" applyFont="1" applyFill="1" applyBorder="1" applyAlignment="1">
      <alignment vertical="center" wrapText="1"/>
    </xf>
    <xf numFmtId="0" fontId="3" fillId="2" borderId="2" xfId="0" applyFont="1" applyFill="1" applyBorder="1" applyAlignment="1">
      <alignment vertical="center" wrapText="1"/>
    </xf>
    <xf numFmtId="0" fontId="6" fillId="2" borderId="1" xfId="0" applyFont="1" applyFill="1" applyBorder="1" applyAlignment="1">
      <alignment vertical="center" wrapText="1"/>
    </xf>
    <xf numFmtId="0" fontId="6" fillId="2" borderId="2" xfId="0" applyFont="1" applyFill="1" applyBorder="1" applyAlignment="1">
      <alignment vertical="center" wrapText="1"/>
    </xf>
    <xf numFmtId="0" fontId="6" fillId="2" borderId="4" xfId="0" applyFont="1" applyFill="1" applyBorder="1" applyAlignment="1">
      <alignment vertical="center" wrapText="1"/>
    </xf>
    <xf numFmtId="3" fontId="1" fillId="0" borderId="0" xfId="0" applyNumberFormat="1" applyFont="1"/>
    <xf numFmtId="3" fontId="16" fillId="0" borderId="0" xfId="0" applyNumberFormat="1" applyFont="1"/>
    <xf numFmtId="0" fontId="5" fillId="0" borderId="0" xfId="0" applyFont="1" applyAlignment="1">
      <alignment horizontal="center" vertical="center" wrapText="1"/>
    </xf>
    <xf numFmtId="0" fontId="0" fillId="0" borderId="0" xfId="0" applyAlignment="1">
      <alignment horizontal="center"/>
    </xf>
    <xf numFmtId="0" fontId="11" fillId="0" borderId="0" xfId="0" applyFont="1" applyAlignment="1">
      <alignment horizontal="center" vertical="center" wrapText="1"/>
    </xf>
    <xf numFmtId="0" fontId="5" fillId="0" borderId="0" xfId="0" applyFont="1" applyAlignment="1">
      <alignment vertical="center" wrapText="1"/>
    </xf>
    <xf numFmtId="0" fontId="19" fillId="0" borderId="0" xfId="0" applyFont="1" applyAlignment="1">
      <alignment vertical="center" wrapText="1"/>
    </xf>
    <xf numFmtId="0" fontId="0" fillId="0" borderId="0" xfId="0" applyAlignment="1">
      <alignment horizontal="left"/>
    </xf>
    <xf numFmtId="0" fontId="6" fillId="5" borderId="4" xfId="0" applyFont="1" applyFill="1" applyBorder="1" applyAlignment="1">
      <alignment horizontal="left" vertical="center" wrapText="1"/>
    </xf>
    <xf numFmtId="0" fontId="15" fillId="7" borderId="4" xfId="0" applyFont="1" applyFill="1" applyBorder="1" applyAlignment="1">
      <alignment horizontal="left" vertical="center" wrapText="1"/>
    </xf>
    <xf numFmtId="4" fontId="3" fillId="6" borderId="3" xfId="0" applyNumberFormat="1" applyFont="1" applyFill="1" applyBorder="1" applyAlignment="1">
      <alignment horizontal="right"/>
    </xf>
    <xf numFmtId="4" fontId="3" fillId="5" borderId="3" xfId="0" applyNumberFormat="1" applyFont="1" applyFill="1" applyBorder="1" applyAlignment="1">
      <alignment horizontal="right"/>
    </xf>
    <xf numFmtId="4" fontId="6" fillId="7" borderId="3" xfId="0" applyNumberFormat="1" applyFont="1" applyFill="1" applyBorder="1" applyAlignment="1">
      <alignment horizontal="right"/>
    </xf>
    <xf numFmtId="4" fontId="6" fillId="2" borderId="3" xfId="0" applyNumberFormat="1" applyFont="1" applyFill="1" applyBorder="1" applyAlignment="1">
      <alignment horizontal="right"/>
    </xf>
    <xf numFmtId="4" fontId="3" fillId="2" borderId="4" xfId="0" applyNumberFormat="1" applyFont="1" applyFill="1" applyBorder="1" applyAlignment="1">
      <alignment horizontal="right"/>
    </xf>
    <xf numFmtId="4" fontId="6" fillId="7" borderId="4" xfId="0" applyNumberFormat="1" applyFont="1" applyFill="1" applyBorder="1" applyAlignment="1">
      <alignment horizontal="right"/>
    </xf>
    <xf numFmtId="4" fontId="3" fillId="2" borderId="3" xfId="0" applyNumberFormat="1" applyFont="1" applyFill="1" applyBorder="1" applyAlignment="1">
      <alignment horizontal="right"/>
    </xf>
    <xf numFmtId="4" fontId="3" fillId="5" borderId="4" xfId="0" applyNumberFormat="1" applyFont="1" applyFill="1" applyBorder="1" applyAlignment="1">
      <alignment horizontal="right"/>
    </xf>
    <xf numFmtId="4" fontId="6" fillId="2" borderId="4" xfId="0" applyNumberFormat="1" applyFont="1" applyFill="1" applyBorder="1" applyAlignment="1">
      <alignment horizontal="right"/>
    </xf>
    <xf numFmtId="0" fontId="6" fillId="2" borderId="1" xfId="0" applyFont="1" applyFill="1" applyBorder="1" applyAlignment="1">
      <alignment horizontal="left" vertical="center" wrapText="1"/>
    </xf>
    <xf numFmtId="3" fontId="0" fillId="2" borderId="0" xfId="0" applyNumberFormat="1" applyFill="1"/>
    <xf numFmtId="0" fontId="9" fillId="2" borderId="11" xfId="0" applyFont="1" applyFill="1" applyBorder="1" applyAlignment="1">
      <alignment horizontal="left" vertical="center" wrapText="1"/>
    </xf>
    <xf numFmtId="0" fontId="9" fillId="2" borderId="13" xfId="0" quotePrefix="1" applyFont="1" applyFill="1" applyBorder="1" applyAlignment="1">
      <alignment horizontal="left" vertical="center"/>
    </xf>
    <xf numFmtId="0" fontId="9" fillId="2" borderId="3" xfId="0" quotePrefix="1" applyFont="1" applyFill="1" applyBorder="1" applyAlignment="1">
      <alignment horizontal="left" vertical="center"/>
    </xf>
    <xf numFmtId="0" fontId="9" fillId="2" borderId="4" xfId="0" quotePrefix="1" applyFont="1" applyFill="1" applyBorder="1" applyAlignment="1">
      <alignment horizontal="left" vertical="center"/>
    </xf>
    <xf numFmtId="0" fontId="9" fillId="2" borderId="12" xfId="0" quotePrefix="1" applyFont="1" applyFill="1" applyBorder="1" applyAlignment="1">
      <alignment horizontal="left" vertical="center"/>
    </xf>
    <xf numFmtId="0" fontId="9" fillId="2" borderId="1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9" fillId="2" borderId="1" xfId="0" applyFont="1" applyFill="1" applyBorder="1" applyAlignment="1">
      <alignment horizontal="left" vertical="center" wrapText="1"/>
    </xf>
    <xf numFmtId="0" fontId="6" fillId="4" borderId="11" xfId="0" applyFont="1" applyFill="1" applyBorder="1" applyAlignment="1">
      <alignment vertical="center" wrapText="1"/>
    </xf>
    <xf numFmtId="4" fontId="6" fillId="2" borderId="4" xfId="0" applyNumberFormat="1" applyFont="1" applyFill="1" applyBorder="1" applyAlignment="1">
      <alignment horizontal="right" vertical="center" wrapText="1"/>
    </xf>
    <xf numFmtId="4" fontId="0" fillId="2" borderId="0" xfId="0" applyNumberFormat="1" applyFill="1"/>
    <xf numFmtId="0" fontId="20" fillId="2" borderId="3" xfId="0" applyFont="1" applyFill="1" applyBorder="1" applyAlignment="1">
      <alignment horizontal="left" vertical="center" wrapText="1"/>
    </xf>
    <xf numFmtId="0" fontId="20" fillId="2" borderId="3" xfId="0" applyFont="1" applyFill="1" applyBorder="1" applyAlignment="1">
      <alignment vertical="center" wrapText="1"/>
    </xf>
    <xf numFmtId="0" fontId="12" fillId="0" borderId="0" xfId="0" applyFont="1"/>
    <xf numFmtId="0" fontId="21" fillId="0" borderId="0" xfId="0" applyFont="1"/>
    <xf numFmtId="0" fontId="6" fillId="0" borderId="0" xfId="0" applyFont="1" applyAlignment="1">
      <alignment horizontal="center" vertical="center" wrapText="1"/>
    </xf>
    <xf numFmtId="0" fontId="5" fillId="2" borderId="4" xfId="0" applyFont="1" applyFill="1" applyBorder="1" applyAlignment="1">
      <alignment horizontal="center" vertical="center" wrapText="1"/>
    </xf>
    <xf numFmtId="0" fontId="8" fillId="3" borderId="2" xfId="0" applyFont="1" applyFill="1" applyBorder="1" applyAlignment="1">
      <alignment vertical="center" wrapText="1"/>
    </xf>
    <xf numFmtId="3" fontId="5" fillId="3" borderId="3" xfId="0" applyNumberFormat="1" applyFont="1" applyFill="1" applyBorder="1" applyAlignment="1">
      <alignment horizontal="right"/>
    </xf>
    <xf numFmtId="0" fontId="7" fillId="0" borderId="1" xfId="0" applyFont="1" applyBorder="1" applyAlignment="1">
      <alignment horizontal="left" vertical="center" wrapText="1"/>
    </xf>
    <xf numFmtId="3" fontId="5" fillId="0" borderId="3" xfId="0" applyNumberFormat="1" applyFont="1" applyBorder="1" applyAlignment="1">
      <alignment horizontal="right"/>
    </xf>
    <xf numFmtId="0" fontId="11" fillId="0" borderId="0" xfId="0" applyFont="1"/>
    <xf numFmtId="0" fontId="7" fillId="2" borderId="0" xfId="0" quotePrefix="1" applyFont="1" applyFill="1" applyAlignment="1">
      <alignment horizontal="left" vertical="center" wrapText="1"/>
    </xf>
    <xf numFmtId="0" fontId="8" fillId="2" borderId="0" xfId="0" applyFont="1" applyFill="1" applyAlignment="1">
      <alignment vertical="center" wrapText="1"/>
    </xf>
    <xf numFmtId="3" fontId="5" fillId="2" borderId="0" xfId="0" applyNumberFormat="1" applyFont="1" applyFill="1" applyAlignment="1">
      <alignment horizontal="right"/>
    </xf>
    <xf numFmtId="0" fontId="5" fillId="0" borderId="0" xfId="0" quotePrefix="1" applyFont="1" applyAlignment="1">
      <alignment horizontal="center" vertical="center" wrapText="1"/>
    </xf>
    <xf numFmtId="0" fontId="24" fillId="0" borderId="0" xfId="0" applyFont="1" applyAlignment="1">
      <alignment horizontal="center" vertical="center"/>
    </xf>
    <xf numFmtId="0" fontId="24" fillId="0" borderId="0" xfId="0" applyFont="1" applyAlignment="1">
      <alignment vertical="center"/>
    </xf>
    <xf numFmtId="0" fontId="25" fillId="0" borderId="22" xfId="0" applyFont="1" applyBorder="1" applyAlignment="1">
      <alignment horizontal="center" vertical="center"/>
    </xf>
    <xf numFmtId="0" fontId="25" fillId="0" borderId="22" xfId="0" applyFont="1" applyBorder="1" applyAlignment="1">
      <alignment vertical="center" wrapText="1"/>
    </xf>
    <xf numFmtId="0" fontId="25" fillId="0" borderId="22" xfId="0" applyFont="1" applyBorder="1" applyAlignment="1">
      <alignment horizontal="center" vertical="center" wrapText="1"/>
    </xf>
    <xf numFmtId="0" fontId="30" fillId="0" borderId="0" xfId="0" applyFont="1" applyAlignment="1">
      <alignment horizontal="center" vertical="center"/>
    </xf>
    <xf numFmtId="0" fontId="31" fillId="0" borderId="0" xfId="0" applyFont="1"/>
    <xf numFmtId="0" fontId="31" fillId="0" borderId="0" xfId="0" applyFont="1" applyAlignment="1">
      <alignment vertical="center"/>
    </xf>
    <xf numFmtId="0" fontId="31" fillId="0" borderId="0" xfId="0" applyFont="1" applyAlignment="1">
      <alignment horizontal="justify" vertical="center"/>
    </xf>
    <xf numFmtId="4" fontId="9" fillId="2" borderId="4" xfId="0" applyNumberFormat="1" applyFont="1" applyFill="1" applyBorder="1" applyAlignment="1">
      <alignment horizontal="right"/>
    </xf>
    <xf numFmtId="3" fontId="9" fillId="2" borderId="4" xfId="0" applyNumberFormat="1" applyFont="1" applyFill="1" applyBorder="1" applyAlignment="1">
      <alignment horizontal="right"/>
    </xf>
    <xf numFmtId="4" fontId="9" fillId="2" borderId="3" xfId="0" applyNumberFormat="1" applyFont="1" applyFill="1" applyBorder="1" applyAlignment="1">
      <alignment horizontal="right"/>
    </xf>
    <xf numFmtId="4" fontId="10" fillId="2" borderId="3" xfId="0" applyNumberFormat="1" applyFont="1" applyFill="1" applyBorder="1" applyAlignment="1">
      <alignment horizontal="right"/>
    </xf>
    <xf numFmtId="4" fontId="10" fillId="2" borderId="4" xfId="0" applyNumberFormat="1" applyFont="1" applyFill="1" applyBorder="1" applyAlignment="1">
      <alignment horizontal="right"/>
    </xf>
    <xf numFmtId="0" fontId="25" fillId="0" borderId="17" xfId="0" applyFont="1" applyBorder="1" applyAlignment="1">
      <alignment vertical="center"/>
    </xf>
    <xf numFmtId="0" fontId="10" fillId="2" borderId="8" xfId="0" applyFont="1" applyFill="1" applyBorder="1" applyAlignment="1">
      <alignment horizontal="left" vertical="center"/>
    </xf>
    <xf numFmtId="0" fontId="20" fillId="2" borderId="8" xfId="0" applyFont="1" applyFill="1" applyBorder="1" applyAlignment="1">
      <alignment horizontal="left" vertical="center" wrapText="1"/>
    </xf>
    <xf numFmtId="0" fontId="20" fillId="2" borderId="8" xfId="0" applyFont="1" applyFill="1" applyBorder="1" applyAlignment="1">
      <alignment vertical="center" wrapText="1"/>
    </xf>
    <xf numFmtId="3" fontId="6" fillId="2" borderId="8" xfId="0" applyNumberFormat="1" applyFont="1" applyFill="1" applyBorder="1" applyAlignment="1">
      <alignment horizontal="right"/>
    </xf>
    <xf numFmtId="0" fontId="10" fillId="2" borderId="0" xfId="0" applyFont="1" applyFill="1" applyAlignment="1">
      <alignment horizontal="left" vertical="center"/>
    </xf>
    <xf numFmtId="0" fontId="20" fillId="2" borderId="0" xfId="0" applyFont="1" applyFill="1" applyAlignment="1">
      <alignment horizontal="left" vertical="center" wrapText="1"/>
    </xf>
    <xf numFmtId="0" fontId="20" fillId="2" borderId="0" xfId="0" applyFont="1" applyFill="1" applyAlignment="1">
      <alignment vertical="center" wrapText="1"/>
    </xf>
    <xf numFmtId="3" fontId="6" fillId="2" borderId="0" xfId="0" applyNumberFormat="1" applyFont="1" applyFill="1" applyAlignment="1">
      <alignment horizontal="right"/>
    </xf>
    <xf numFmtId="0" fontId="34" fillId="2" borderId="3" xfId="0" applyFont="1" applyFill="1" applyBorder="1" applyAlignment="1">
      <alignment horizontal="left"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35" fillId="2" borderId="3" xfId="0" quotePrefix="1" applyFont="1" applyFill="1" applyBorder="1" applyAlignment="1">
      <alignment horizontal="center" vertical="center" wrapText="1"/>
    </xf>
    <xf numFmtId="0" fontId="35" fillId="2" borderId="3" xfId="0" quotePrefix="1" applyFont="1" applyFill="1" applyBorder="1" applyAlignment="1">
      <alignment horizontal="left" vertical="center" wrapText="1"/>
    </xf>
    <xf numFmtId="0" fontId="6" fillId="6" borderId="1"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37" fillId="0" borderId="0" xfId="0" applyFont="1"/>
    <xf numFmtId="4" fontId="36" fillId="4" borderId="3" xfId="0" applyNumberFormat="1" applyFont="1" applyFill="1" applyBorder="1" applyAlignment="1">
      <alignment horizontal="right"/>
    </xf>
    <xf numFmtId="0" fontId="38" fillId="2" borderId="1" xfId="0" applyFont="1" applyFill="1" applyBorder="1" applyAlignment="1">
      <alignment horizontal="left"/>
    </xf>
    <xf numFmtId="4" fontId="39" fillId="2" borderId="3" xfId="0" applyNumberFormat="1" applyFont="1" applyFill="1" applyBorder="1" applyAlignment="1">
      <alignment horizontal="right"/>
    </xf>
    <xf numFmtId="0" fontId="37" fillId="2" borderId="0" xfId="0" applyFont="1" applyFill="1"/>
    <xf numFmtId="4" fontId="40" fillId="2" borderId="3" xfId="0" applyNumberFormat="1" applyFont="1" applyFill="1" applyBorder="1" applyAlignment="1">
      <alignment horizontal="right"/>
    </xf>
    <xf numFmtId="4" fontId="39" fillId="2" borderId="3" xfId="0" quotePrefix="1" applyNumberFormat="1" applyFont="1" applyFill="1" applyBorder="1" applyAlignment="1">
      <alignment horizontal="right"/>
    </xf>
    <xf numFmtId="4" fontId="7" fillId="0" borderId="3" xfId="0" applyNumberFormat="1" applyFont="1" applyBorder="1" applyAlignment="1">
      <alignment horizontal="right"/>
    </xf>
    <xf numFmtId="4" fontId="5" fillId="0" borderId="3" xfId="0" applyNumberFormat="1" applyFont="1" applyBorder="1" applyAlignment="1">
      <alignment horizontal="right"/>
    </xf>
    <xf numFmtId="4" fontId="5" fillId="3" borderId="3" xfId="0" applyNumberFormat="1" applyFont="1" applyFill="1" applyBorder="1" applyAlignment="1">
      <alignment horizontal="right"/>
    </xf>
    <xf numFmtId="14" fontId="10" fillId="2" borderId="3" xfId="0" applyNumberFormat="1" applyFont="1" applyFill="1" applyBorder="1" applyAlignment="1">
      <alignment horizontal="left" vertical="center" wrapText="1"/>
    </xf>
    <xf numFmtId="49" fontId="38" fillId="2" borderId="1" xfId="0" applyNumberFormat="1" applyFont="1" applyFill="1" applyBorder="1" applyAlignment="1">
      <alignment horizontal="left"/>
    </xf>
    <xf numFmtId="0" fontId="43" fillId="0" borderId="0" xfId="0" applyFont="1" applyAlignment="1">
      <alignment vertical="center"/>
    </xf>
    <xf numFmtId="0" fontId="44" fillId="0" borderId="0" xfId="0" applyFont="1" applyAlignment="1">
      <alignment horizontal="left" vertical="center" indent="5"/>
    </xf>
    <xf numFmtId="0" fontId="43" fillId="0" borderId="0" xfId="0" applyFont="1" applyAlignment="1">
      <alignment horizontal="justify" vertical="center"/>
    </xf>
    <xf numFmtId="0" fontId="44" fillId="0" borderId="0" xfId="0" applyFont="1" applyAlignment="1">
      <alignment horizontal="justify" vertical="center"/>
    </xf>
    <xf numFmtId="0" fontId="43" fillId="0" borderId="0" xfId="0" applyFont="1" applyAlignment="1">
      <alignment horizontal="justify" vertical="center" wrapText="1"/>
    </xf>
    <xf numFmtId="49" fontId="43" fillId="0" borderId="0" xfId="0" applyNumberFormat="1" applyFont="1" applyAlignment="1">
      <alignment horizontal="justify" vertical="center"/>
    </xf>
    <xf numFmtId="0" fontId="44" fillId="0" borderId="0" xfId="0" applyFont="1" applyAlignment="1">
      <alignment horizontal="justify" vertical="center" wrapText="1"/>
    </xf>
    <xf numFmtId="0" fontId="43" fillId="0" borderId="0" xfId="0" applyFont="1"/>
    <xf numFmtId="164" fontId="0" fillId="2" borderId="0" xfId="0" applyNumberFormat="1" applyFill="1"/>
    <xf numFmtId="0" fontId="45" fillId="0" borderId="0" xfId="0" applyFont="1" applyAlignment="1">
      <alignment horizontal="justify" vertical="center"/>
    </xf>
    <xf numFmtId="0" fontId="43" fillId="0" borderId="0" xfId="0" applyFont="1" applyAlignment="1">
      <alignment wrapText="1"/>
    </xf>
    <xf numFmtId="3" fontId="27" fillId="0" borderId="27" xfId="0" applyNumberFormat="1" applyFont="1" applyBorder="1" applyAlignment="1">
      <alignment horizontal="right" vertical="center"/>
    </xf>
    <xf numFmtId="0" fontId="6" fillId="3" borderId="3" xfId="0" applyFont="1" applyFill="1" applyBorder="1" applyAlignment="1">
      <alignment vertical="center" wrapText="1"/>
    </xf>
    <xf numFmtId="4" fontId="6" fillId="3" borderId="4" xfId="0" applyNumberFormat="1" applyFont="1" applyFill="1" applyBorder="1" applyAlignment="1">
      <alignment horizontal="right" vertical="center" wrapText="1"/>
    </xf>
    <xf numFmtId="4" fontId="6" fillId="3" borderId="3" xfId="0" applyNumberFormat="1" applyFont="1" applyFill="1" applyBorder="1" applyAlignment="1">
      <alignment horizontal="center" vertical="center" wrapText="1"/>
    </xf>
    <xf numFmtId="4" fontId="6" fillId="3" borderId="4" xfId="0" applyNumberFormat="1" applyFont="1" applyFill="1" applyBorder="1" applyAlignment="1">
      <alignment horizontal="center" vertical="center" wrapText="1"/>
    </xf>
    <xf numFmtId="4" fontId="5" fillId="0" borderId="3" xfId="0" applyNumberFormat="1" applyFont="1" applyBorder="1"/>
    <xf numFmtId="4" fontId="5" fillId="3" borderId="3" xfId="0" applyNumberFormat="1" applyFont="1" applyFill="1" applyBorder="1"/>
    <xf numFmtId="165" fontId="0" fillId="2" borderId="0" xfId="0" applyNumberFormat="1" applyFill="1"/>
    <xf numFmtId="0" fontId="43" fillId="2" borderId="0" xfId="0" applyFont="1" applyFill="1" applyAlignment="1">
      <alignment horizontal="justify" vertical="center" wrapText="1"/>
    </xf>
    <xf numFmtId="0" fontId="25" fillId="2" borderId="22" xfId="0" applyFont="1" applyFill="1" applyBorder="1" applyAlignment="1">
      <alignment horizontal="center" vertical="center"/>
    </xf>
    <xf numFmtId="0" fontId="25" fillId="2" borderId="17" xfId="0" applyFont="1" applyFill="1" applyBorder="1" applyAlignment="1">
      <alignment vertical="center"/>
    </xf>
    <xf numFmtId="0" fontId="25" fillId="2" borderId="22" xfId="0" applyFont="1" applyFill="1" applyBorder="1" applyAlignment="1">
      <alignment vertical="center" wrapText="1"/>
    </xf>
    <xf numFmtId="0" fontId="25" fillId="2" borderId="22" xfId="0" applyFont="1" applyFill="1" applyBorder="1" applyAlignment="1">
      <alignment horizontal="center" vertical="center" wrapText="1"/>
    </xf>
    <xf numFmtId="0" fontId="25" fillId="0" borderId="17" xfId="0" applyFont="1" applyBorder="1" applyAlignment="1">
      <alignment vertical="center" wrapText="1"/>
    </xf>
    <xf numFmtId="0" fontId="15" fillId="10" borderId="4" xfId="0" applyFont="1" applyFill="1" applyBorder="1" applyAlignment="1">
      <alignment horizontal="left" vertical="center" wrapText="1"/>
    </xf>
    <xf numFmtId="4" fontId="6" fillId="10" borderId="3" xfId="0" applyNumberFormat="1" applyFont="1" applyFill="1" applyBorder="1" applyAlignment="1">
      <alignment horizontal="right"/>
    </xf>
    <xf numFmtId="4" fontId="6" fillId="6" borderId="1" xfId="0" applyNumberFormat="1" applyFont="1" applyFill="1" applyBorder="1" applyAlignment="1">
      <alignment horizontal="right" vertical="center" wrapText="1"/>
    </xf>
    <xf numFmtId="4" fontId="6" fillId="7" borderId="1" xfId="0" applyNumberFormat="1" applyFont="1" applyFill="1" applyBorder="1" applyAlignment="1">
      <alignment horizontal="right" vertical="center" wrapText="1"/>
    </xf>
    <xf numFmtId="0" fontId="24" fillId="0" borderId="0" xfId="0" applyFont="1" applyAlignment="1">
      <alignment horizontal="center" vertical="center" wrapText="1"/>
    </xf>
    <xf numFmtId="0" fontId="27" fillId="0" borderId="28" xfId="0" applyFont="1" applyBorder="1" applyAlignment="1">
      <alignment horizontal="justify" vertical="center"/>
    </xf>
    <xf numFmtId="0" fontId="27" fillId="0" borderId="16" xfId="0" applyFont="1" applyBorder="1" applyAlignment="1">
      <alignment horizontal="justify" vertical="center" wrapText="1"/>
    </xf>
    <xf numFmtId="0" fontId="27" fillId="0" borderId="16" xfId="0" applyFont="1" applyBorder="1" applyAlignment="1">
      <alignment horizontal="center" vertical="center" wrapText="1"/>
    </xf>
    <xf numFmtId="0" fontId="47" fillId="0" borderId="0" xfId="0" applyFont="1" applyAlignment="1">
      <alignment horizontal="justify" vertical="center"/>
    </xf>
    <xf numFmtId="0" fontId="7" fillId="3" borderId="1"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7" fillId="3" borderId="1" xfId="0" quotePrefix="1" applyFont="1" applyFill="1" applyBorder="1" applyAlignment="1">
      <alignment horizontal="left" vertical="center" wrapText="1"/>
    </xf>
    <xf numFmtId="0" fontId="7" fillId="3" borderId="2" xfId="0" quotePrefix="1" applyFont="1" applyFill="1" applyBorder="1" applyAlignment="1">
      <alignment horizontal="left" vertical="center" wrapText="1"/>
    </xf>
    <xf numFmtId="0" fontId="7" fillId="3" borderId="4" xfId="0" quotePrefix="1" applyFont="1" applyFill="1" applyBorder="1" applyAlignment="1">
      <alignment horizontal="left" vertical="center" wrapText="1"/>
    </xf>
    <xf numFmtId="0" fontId="5" fillId="0" borderId="0" xfId="0" applyFont="1" applyAlignment="1">
      <alignment horizontal="center" vertical="center" wrapText="1"/>
    </xf>
    <xf numFmtId="0" fontId="12" fillId="0" borderId="0" xfId="0" applyFont="1" applyAlignment="1">
      <alignment wrapText="1"/>
    </xf>
    <xf numFmtId="0" fontId="5" fillId="0" borderId="1" xfId="0" quotePrefix="1"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4" xfId="0" quotePrefix="1" applyFont="1" applyBorder="1" applyAlignment="1">
      <alignment horizontal="center" vertical="center" wrapText="1"/>
    </xf>
    <xf numFmtId="0" fontId="7" fillId="3" borderId="1" xfId="0" quotePrefix="1" applyFont="1" applyFill="1" applyBorder="1" applyAlignment="1">
      <alignment horizontal="center" vertical="center" wrapText="1"/>
    </xf>
    <xf numFmtId="0" fontId="7" fillId="3" borderId="2" xfId="0" quotePrefix="1" applyFont="1" applyFill="1" applyBorder="1" applyAlignment="1">
      <alignment horizontal="center" vertical="center" wrapText="1"/>
    </xf>
    <xf numFmtId="0" fontId="7" fillId="3" borderId="4" xfId="0" quotePrefix="1" applyFont="1" applyFill="1" applyBorder="1" applyAlignment="1">
      <alignment horizontal="center" vertical="center" wrapText="1"/>
    </xf>
    <xf numFmtId="0" fontId="11" fillId="0" borderId="0" xfId="0" applyFont="1" applyAlignment="1">
      <alignment horizontal="left" vertical="center" wrapText="1"/>
    </xf>
    <xf numFmtId="0" fontId="7" fillId="3" borderId="1" xfId="0" applyFont="1" applyFill="1" applyBorder="1" applyAlignment="1">
      <alignment horizontal="left" vertical="center"/>
    </xf>
    <xf numFmtId="0" fontId="7" fillId="3" borderId="2" xfId="0" applyFont="1" applyFill="1" applyBorder="1" applyAlignment="1">
      <alignment horizontal="left" vertical="center"/>
    </xf>
    <xf numFmtId="0" fontId="7" fillId="3" borderId="4" xfId="0" applyFont="1" applyFill="1" applyBorder="1" applyAlignment="1">
      <alignment horizontal="left" vertical="center"/>
    </xf>
    <xf numFmtId="0" fontId="8" fillId="3" borderId="2" xfId="0" applyFont="1" applyFill="1" applyBorder="1" applyAlignment="1">
      <alignment vertical="center" wrapText="1"/>
    </xf>
    <xf numFmtId="0" fontId="12" fillId="0" borderId="0" xfId="0" applyFont="1" applyAlignment="1">
      <alignment horizontal="left"/>
    </xf>
    <xf numFmtId="0" fontId="0" fillId="0" borderId="0" xfId="0" applyAlignment="1">
      <alignment horizontal="center"/>
    </xf>
    <xf numFmtId="0" fontId="19" fillId="0" borderId="0" xfId="0" applyFont="1" applyAlignment="1">
      <alignment horizontal="center" vertical="center" wrapText="1"/>
    </xf>
    <xf numFmtId="0" fontId="5" fillId="0" borderId="0" xfId="0" applyFont="1" applyAlignment="1">
      <alignment horizontal="left" vertical="center" wrapText="1"/>
    </xf>
    <xf numFmtId="0" fontId="2" fillId="0" borderId="0" xfId="0" applyFont="1" applyAlignment="1">
      <alignment horizontal="center" vertical="center" wrapText="1"/>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4"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4" xfId="0" applyFont="1" applyFill="1" applyBorder="1" applyAlignment="1">
      <alignment horizontal="left" vertical="center" wrapText="1"/>
    </xf>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0" fontId="12" fillId="0" borderId="0" xfId="0" applyFont="1" applyAlignment="1">
      <alignment horizontal="left" wrapText="1"/>
    </xf>
    <xf numFmtId="0" fontId="6" fillId="0" borderId="0" xfId="0" applyFont="1" applyAlignment="1">
      <alignment horizontal="center" vertical="center" wrapText="1"/>
    </xf>
    <xf numFmtId="0" fontId="13" fillId="0" borderId="0" xfId="0" applyFont="1" applyAlignment="1">
      <alignment wrapText="1"/>
    </xf>
    <xf numFmtId="0" fontId="36" fillId="0" borderId="7" xfId="0" quotePrefix="1" applyFont="1" applyBorder="1" applyAlignment="1">
      <alignment horizontal="center" vertical="center" wrapText="1"/>
    </xf>
    <xf numFmtId="0" fontId="36" fillId="0" borderId="8" xfId="0" quotePrefix="1" applyFont="1" applyBorder="1" applyAlignment="1">
      <alignment horizontal="center" vertical="center" wrapText="1"/>
    </xf>
    <xf numFmtId="0" fontId="36" fillId="0" borderId="9" xfId="0" quotePrefix="1" applyFont="1" applyBorder="1" applyAlignment="1">
      <alignment horizontal="center" vertical="center" wrapText="1"/>
    </xf>
    <xf numFmtId="0" fontId="36" fillId="4" borderId="6" xfId="0" applyFont="1" applyFill="1" applyBorder="1" applyAlignment="1">
      <alignment horizontal="left" vertical="center" wrapText="1"/>
    </xf>
    <xf numFmtId="0" fontId="36" fillId="4" borderId="5" xfId="0" applyFont="1" applyFill="1" applyBorder="1" applyAlignment="1">
      <alignment horizontal="left" vertical="center" wrapText="1"/>
    </xf>
    <xf numFmtId="0" fontId="36" fillId="4" borderId="10" xfId="0" applyFont="1" applyFill="1" applyBorder="1" applyAlignment="1">
      <alignment horizontal="left" vertical="center" wrapText="1"/>
    </xf>
    <xf numFmtId="0" fontId="38" fillId="2" borderId="2" xfId="0" applyFont="1" applyFill="1" applyBorder="1" applyAlignment="1">
      <alignment horizontal="left"/>
    </xf>
    <xf numFmtId="0" fontId="38" fillId="2" borderId="4" xfId="0" applyFont="1" applyFill="1" applyBorder="1" applyAlignment="1">
      <alignment horizontal="left"/>
    </xf>
    <xf numFmtId="0" fontId="36" fillId="4" borderId="1" xfId="0" applyFont="1" applyFill="1" applyBorder="1" applyAlignment="1">
      <alignment horizontal="left" vertical="center" wrapText="1"/>
    </xf>
    <xf numFmtId="0" fontId="36" fillId="4" borderId="2" xfId="0" applyFont="1" applyFill="1" applyBorder="1" applyAlignment="1">
      <alignment horizontal="left" vertical="center" wrapText="1"/>
    </xf>
    <xf numFmtId="0" fontId="36" fillId="4" borderId="4" xfId="0" applyFont="1" applyFill="1" applyBorder="1" applyAlignment="1">
      <alignment horizontal="left" vertical="center" wrapText="1"/>
    </xf>
    <xf numFmtId="0" fontId="15" fillId="7" borderId="1" xfId="0" applyFont="1" applyFill="1" applyBorder="1" applyAlignment="1">
      <alignment horizontal="left" vertical="center" wrapText="1"/>
    </xf>
    <xf numFmtId="0" fontId="15" fillId="7" borderId="2" xfId="0" applyFont="1" applyFill="1" applyBorder="1" applyAlignment="1">
      <alignment horizontal="left" vertical="center" wrapText="1"/>
    </xf>
    <xf numFmtId="0" fontId="15" fillId="7" borderId="4" xfId="0" applyFont="1" applyFill="1" applyBorder="1" applyAlignment="1">
      <alignment horizontal="left" vertical="center" wrapText="1"/>
    </xf>
    <xf numFmtId="0" fontId="15" fillId="10" borderId="1" xfId="0" applyFont="1" applyFill="1" applyBorder="1" applyAlignment="1">
      <alignment horizontal="left" vertical="center" wrapText="1"/>
    </xf>
    <xf numFmtId="0" fontId="15" fillId="10" borderId="2" xfId="0" applyFont="1" applyFill="1" applyBorder="1" applyAlignment="1">
      <alignment horizontal="left" vertical="center" wrapText="1"/>
    </xf>
    <xf numFmtId="0" fontId="15" fillId="10" borderId="4" xfId="0" applyFont="1" applyFill="1" applyBorder="1" applyAlignment="1">
      <alignment horizontal="left" vertical="center" wrapText="1"/>
    </xf>
    <xf numFmtId="0" fontId="3" fillId="2" borderId="4" xfId="0"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5" borderId="2" xfId="0" applyFont="1" applyFill="1" applyBorder="1" applyAlignment="1">
      <alignment horizontal="left" vertical="center" wrapText="1"/>
    </xf>
    <xf numFmtId="0" fontId="6" fillId="5" borderId="4" xfId="0" applyFont="1" applyFill="1" applyBorder="1" applyAlignment="1">
      <alignment horizontal="left" vertical="center" wrapText="1"/>
    </xf>
    <xf numFmtId="0" fontId="3" fillId="2" borderId="1" xfId="0" applyFont="1" applyFill="1" applyBorder="1" applyAlignment="1">
      <alignment horizontal="left" vertical="center" wrapText="1" indent="1"/>
    </xf>
    <xf numFmtId="0" fontId="3" fillId="2" borderId="2" xfId="0" applyFont="1" applyFill="1" applyBorder="1" applyAlignment="1">
      <alignment horizontal="left" vertical="center" wrapText="1" indent="1"/>
    </xf>
    <xf numFmtId="0" fontId="3" fillId="2" borderId="4" xfId="0" applyFont="1" applyFill="1" applyBorder="1" applyAlignment="1">
      <alignment horizontal="left" vertical="center" wrapText="1" indent="1"/>
    </xf>
    <xf numFmtId="0" fontId="6" fillId="6" borderId="1"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6" fillId="6" borderId="1" xfId="0" applyFont="1" applyFill="1" applyBorder="1" applyAlignment="1">
      <alignment horizontal="left" vertical="center" wrapText="1"/>
    </xf>
    <xf numFmtId="0" fontId="6" fillId="6" borderId="2" xfId="0" applyFont="1" applyFill="1" applyBorder="1" applyAlignment="1">
      <alignment horizontal="left" vertical="center" wrapText="1"/>
    </xf>
    <xf numFmtId="0" fontId="6" fillId="6" borderId="4" xfId="0" applyFont="1" applyFill="1" applyBorder="1" applyAlignment="1">
      <alignment horizontal="left" vertical="center" wrapText="1"/>
    </xf>
    <xf numFmtId="0" fontId="25" fillId="0" borderId="24"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20"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24" fillId="8" borderId="14" xfId="0" applyFont="1" applyFill="1" applyBorder="1" applyAlignment="1">
      <alignment vertical="center"/>
    </xf>
    <xf numFmtId="0" fontId="24" fillId="8" borderId="15" xfId="0" applyFont="1" applyFill="1" applyBorder="1" applyAlignment="1">
      <alignment vertical="center"/>
    </xf>
    <xf numFmtId="0" fontId="24" fillId="8" borderId="16" xfId="0" applyFont="1" applyFill="1" applyBorder="1" applyAlignment="1">
      <alignment vertical="center"/>
    </xf>
    <xf numFmtId="0" fontId="25" fillId="0" borderId="24" xfId="0" applyFont="1" applyBorder="1" applyAlignment="1">
      <alignment vertical="center"/>
    </xf>
    <xf numFmtId="0" fontId="25" fillId="0" borderId="25" xfId="0" applyFont="1" applyBorder="1" applyAlignment="1">
      <alignment vertical="center"/>
    </xf>
    <xf numFmtId="0" fontId="25" fillId="0" borderId="26" xfId="0" applyFont="1" applyBorder="1" applyAlignment="1">
      <alignment vertical="center"/>
    </xf>
    <xf numFmtId="0" fontId="46" fillId="0" borderId="18" xfId="0" applyFont="1" applyBorder="1" applyAlignment="1">
      <alignment horizontal="left" vertical="center" indent="5"/>
    </xf>
    <xf numFmtId="0" fontId="33" fillId="0" borderId="0" xfId="0" applyFont="1" applyAlignment="1">
      <alignment horizontal="left" vertical="center" indent="5"/>
    </xf>
    <xf numFmtId="0" fontId="33" fillId="0" borderId="19" xfId="0" applyFont="1" applyBorder="1" applyAlignment="1">
      <alignment horizontal="left" vertical="center" indent="5"/>
    </xf>
    <xf numFmtId="0" fontId="27" fillId="0" borderId="24" xfId="0" applyFont="1" applyBorder="1" applyAlignment="1">
      <alignment horizontal="justify" vertical="center"/>
    </xf>
    <xf numFmtId="0" fontId="27" fillId="0" borderId="25" xfId="0" applyFont="1" applyBorder="1" applyAlignment="1">
      <alignment horizontal="justify" vertical="center"/>
    </xf>
    <xf numFmtId="0" fontId="27" fillId="0" borderId="26" xfId="0" applyFont="1" applyBorder="1" applyAlignment="1">
      <alignment horizontal="justify" vertical="center"/>
    </xf>
    <xf numFmtId="0" fontId="33" fillId="0" borderId="20" xfId="0" applyFont="1" applyBorder="1" applyAlignment="1">
      <alignment horizontal="left" vertical="center" wrapText="1" indent="5"/>
    </xf>
    <xf numFmtId="0" fontId="33" fillId="0" borderId="21" xfId="0" applyFont="1" applyBorder="1" applyAlignment="1">
      <alignment horizontal="left" vertical="center" indent="5"/>
    </xf>
    <xf numFmtId="0" fontId="33" fillId="0" borderId="22" xfId="0" applyFont="1" applyBorder="1" applyAlignment="1">
      <alignment horizontal="left" vertical="center" indent="5"/>
    </xf>
    <xf numFmtId="0" fontId="25" fillId="0" borderId="18" xfId="0" applyFont="1" applyBorder="1" applyAlignment="1">
      <alignment horizontal="justify" vertical="center"/>
    </xf>
    <xf numFmtId="0" fontId="25" fillId="0" borderId="0" xfId="0" applyFont="1" applyAlignment="1">
      <alignment horizontal="justify" vertical="center"/>
    </xf>
    <xf numFmtId="0" fontId="25" fillId="0" borderId="19" xfId="0" applyFont="1" applyBorder="1" applyAlignment="1">
      <alignment horizontal="justify" vertical="center"/>
    </xf>
    <xf numFmtId="0" fontId="27" fillId="0" borderId="18" xfId="0" applyFont="1" applyBorder="1" applyAlignment="1">
      <alignment horizontal="justify" vertical="center"/>
    </xf>
    <xf numFmtId="0" fontId="27" fillId="0" borderId="0" xfId="0" applyFont="1" applyAlignment="1">
      <alignment horizontal="justify" vertical="center"/>
    </xf>
    <xf numFmtId="0" fontId="27" fillId="0" borderId="19" xfId="0" applyFont="1" applyBorder="1" applyAlignment="1">
      <alignment horizontal="justify" vertical="center"/>
    </xf>
    <xf numFmtId="0" fontId="25" fillId="0" borderId="20" xfId="0" applyFont="1" applyBorder="1" applyAlignment="1">
      <alignment horizontal="justify" vertical="center"/>
    </xf>
    <xf numFmtId="0" fontId="25" fillId="0" borderId="21" xfId="0" applyFont="1" applyBorder="1" applyAlignment="1">
      <alignment horizontal="justify" vertical="center"/>
    </xf>
    <xf numFmtId="0" fontId="25" fillId="0" borderId="22" xfId="0" applyFont="1" applyBorder="1" applyAlignment="1">
      <alignment horizontal="justify" vertical="center"/>
    </xf>
    <xf numFmtId="0" fontId="29" fillId="9" borderId="14" xfId="0" applyFont="1" applyFill="1" applyBorder="1" applyAlignment="1">
      <alignment vertical="center" wrapText="1"/>
    </xf>
    <xf numFmtId="0" fontId="29" fillId="9" borderId="15" xfId="0" applyFont="1" applyFill="1" applyBorder="1" applyAlignment="1">
      <alignment vertical="center" wrapText="1"/>
    </xf>
    <xf numFmtId="0" fontId="29" fillId="9" borderId="16" xfId="0" applyFont="1" applyFill="1" applyBorder="1" applyAlignment="1">
      <alignment vertical="center" wrapText="1"/>
    </xf>
    <xf numFmtId="3" fontId="27" fillId="0" borderId="27" xfId="0" applyNumberFormat="1" applyFont="1" applyBorder="1" applyAlignment="1">
      <alignment horizontal="right" vertical="center"/>
    </xf>
    <xf numFmtId="3" fontId="27" fillId="0" borderId="23" xfId="0" applyNumberFormat="1" applyFont="1" applyBorder="1" applyAlignment="1">
      <alignment horizontal="right" vertical="center"/>
    </xf>
    <xf numFmtId="3" fontId="27" fillId="0" borderId="17" xfId="0" applyNumberFormat="1" applyFont="1" applyBorder="1" applyAlignment="1">
      <alignment horizontal="right" vertical="center"/>
    </xf>
    <xf numFmtId="0" fontId="25" fillId="0" borderId="24" xfId="0" applyFont="1" applyBorder="1" applyAlignment="1">
      <alignment horizontal="justify" vertical="center"/>
    </xf>
    <xf numFmtId="0" fontId="25" fillId="0" borderId="25" xfId="0" applyFont="1" applyBorder="1" applyAlignment="1">
      <alignment horizontal="justify" vertical="center"/>
    </xf>
    <xf numFmtId="0" fontId="25" fillId="0" borderId="26" xfId="0" applyFont="1" applyBorder="1" applyAlignment="1">
      <alignment horizontal="justify" vertical="center"/>
    </xf>
    <xf numFmtId="0" fontId="25" fillId="0" borderId="20" xfId="0" applyFont="1" applyBorder="1" applyAlignment="1">
      <alignment horizontal="justify" vertical="center" wrapText="1"/>
    </xf>
    <xf numFmtId="0" fontId="25" fillId="0" borderId="18" xfId="0" applyFont="1" applyBorder="1" applyAlignment="1">
      <alignment horizontal="justify" vertical="center" wrapText="1"/>
    </xf>
    <xf numFmtId="0" fontId="25" fillId="0" borderId="24" xfId="0" applyFont="1" applyBorder="1" applyAlignment="1">
      <alignment horizontal="justify" vertical="center" wrapText="1"/>
    </xf>
    <xf numFmtId="0" fontId="30" fillId="0" borderId="0" xfId="0" applyFont="1" applyAlignment="1">
      <alignment horizontal="left" vertical="center"/>
    </xf>
    <xf numFmtId="0" fontId="24" fillId="0" borderId="0" xfId="0" applyFont="1" applyAlignment="1">
      <alignment horizontal="center" vertical="center"/>
    </xf>
    <xf numFmtId="0" fontId="32" fillId="0" borderId="0" xfId="0" applyFont="1" applyAlignment="1">
      <alignment horizontal="center" vertical="center"/>
    </xf>
    <xf numFmtId="0" fontId="31" fillId="0" borderId="0" xfId="0" applyFont="1" applyAlignment="1">
      <alignment horizontal="left" vertical="center" wrapText="1"/>
    </xf>
    <xf numFmtId="0" fontId="31" fillId="0" borderId="0" xfId="0" applyFont="1" applyAlignment="1">
      <alignment horizontal="left" vertical="center"/>
    </xf>
    <xf numFmtId="0" fontId="27" fillId="0" borderId="25" xfId="0" applyFont="1" applyBorder="1" applyAlignment="1">
      <alignment horizontal="center" vertical="center"/>
    </xf>
    <xf numFmtId="0" fontId="27" fillId="0" borderId="0" xfId="0" applyFont="1" applyAlignment="1">
      <alignment horizontal="center" vertical="center"/>
    </xf>
    <xf numFmtId="0" fontId="27" fillId="0" borderId="25" xfId="0" applyFont="1" applyBorder="1" applyAlignment="1">
      <alignment vertical="center"/>
    </xf>
    <xf numFmtId="0" fontId="27" fillId="0" borderId="0" xfId="0" applyFont="1" applyAlignment="1">
      <alignment vertical="center"/>
    </xf>
    <xf numFmtId="0" fontId="27" fillId="0" borderId="25" xfId="0" applyFont="1" applyBorder="1" applyAlignment="1">
      <alignment vertical="center" wrapText="1"/>
    </xf>
    <xf numFmtId="0" fontId="27" fillId="0" borderId="0" xfId="0" applyFont="1" applyAlignment="1">
      <alignment vertical="center" wrapText="1"/>
    </xf>
    <xf numFmtId="0" fontId="27" fillId="0" borderId="25" xfId="0" applyFont="1" applyBorder="1" applyAlignment="1">
      <alignment horizontal="center" vertical="center" wrapText="1"/>
    </xf>
    <xf numFmtId="0" fontId="27" fillId="0" borderId="0" xfId="0" applyFont="1" applyAlignment="1">
      <alignment horizontal="center" vertical="center" wrapText="1"/>
    </xf>
    <xf numFmtId="0" fontId="33" fillId="0" borderId="18" xfId="0" applyFont="1" applyBorder="1" applyAlignment="1">
      <alignment horizontal="justify" vertical="center"/>
    </xf>
    <xf numFmtId="0" fontId="33" fillId="0" borderId="0" xfId="0" applyFont="1" applyAlignment="1">
      <alignment horizontal="justify" vertical="center"/>
    </xf>
    <xf numFmtId="0" fontId="33" fillId="0" borderId="19" xfId="0" applyFont="1" applyBorder="1" applyAlignment="1">
      <alignment horizontal="justify" vertical="center"/>
    </xf>
  </cellXfs>
  <cellStyles count="3">
    <cellStyle name="Normal" xfId="0" builtinId="0"/>
    <cellStyle name="Normal 2" xfId="1" xr:uid="{A3A0E03D-EE1F-449B-91B1-433CC8204EBC}"/>
    <cellStyle name="Obično_1Prihodi-rashodi2004 2" xfId="2" xr:uid="{6DDA09E7-A5E0-41F8-A25C-4B57712BCC64}"/>
  </cellStyles>
  <dxfs count="0"/>
  <tableStyles count="0" defaultTableStyle="TableStyleMedium2" defaultPivotStyle="PivotStyleLight16"/>
  <colors>
    <mruColors>
      <color rgb="FFFFF7E1"/>
      <color rgb="FFFFFFCC"/>
      <color rgb="FFB6CAF6"/>
      <color rgb="FFCCECFF"/>
      <color rgb="FFFFFFFF"/>
      <color rgb="FF66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CA03E-D8DE-4057-BD50-3DF823F4489D}">
  <sheetPr>
    <pageSetUpPr fitToPage="1"/>
  </sheetPr>
  <dimension ref="A1:K58"/>
  <sheetViews>
    <sheetView tabSelected="1" workbookViewId="0">
      <selection activeCell="A3" sqref="A3:K3"/>
    </sheetView>
  </sheetViews>
  <sheetFormatPr defaultRowHeight="15"/>
  <cols>
    <col min="1" max="1" width="4.42578125" customWidth="1"/>
    <col min="5" max="5" width="15.140625" customWidth="1"/>
    <col min="6" max="6" width="11.28515625" customWidth="1"/>
    <col min="7" max="11" width="17" customWidth="1"/>
  </cols>
  <sheetData>
    <row r="1" spans="1:11" ht="15.75">
      <c r="A1" s="185" t="s">
        <v>49</v>
      </c>
      <c r="B1" s="185"/>
      <c r="C1" s="185"/>
      <c r="D1" s="185"/>
      <c r="E1" s="185"/>
      <c r="F1" s="185"/>
      <c r="G1" s="185"/>
      <c r="H1" s="185"/>
      <c r="I1" s="185"/>
      <c r="J1" s="185"/>
      <c r="K1" s="185"/>
    </row>
    <row r="2" spans="1:11" ht="15.75">
      <c r="A2" s="185" t="s">
        <v>345</v>
      </c>
      <c r="B2" s="185"/>
      <c r="C2" s="185"/>
      <c r="D2" s="185"/>
      <c r="E2" s="185"/>
      <c r="F2" s="185"/>
      <c r="G2" s="185"/>
      <c r="H2" s="185"/>
      <c r="I2" s="185"/>
      <c r="J2" s="185"/>
      <c r="K2" s="185"/>
    </row>
    <row r="3" spans="1:11">
      <c r="A3" s="186"/>
      <c r="B3" s="186"/>
      <c r="C3" s="186"/>
      <c r="D3" s="186"/>
      <c r="E3" s="186"/>
      <c r="F3" s="186"/>
      <c r="G3" s="186"/>
      <c r="H3" s="186"/>
      <c r="I3" s="186"/>
      <c r="J3" s="186"/>
      <c r="K3" s="186"/>
    </row>
    <row r="4" spans="1:11" ht="49.5" customHeight="1">
      <c r="A4" s="187" t="s">
        <v>343</v>
      </c>
      <c r="B4" s="187"/>
      <c r="C4" s="187"/>
      <c r="D4" s="187"/>
      <c r="E4" s="187"/>
      <c r="F4" s="187"/>
      <c r="G4" s="187"/>
      <c r="H4" s="187"/>
      <c r="I4" s="187"/>
      <c r="J4" s="187"/>
      <c r="K4" s="187"/>
    </row>
    <row r="5" spans="1:11" ht="12" customHeight="1">
      <c r="A5" s="3"/>
      <c r="B5" s="3"/>
      <c r="C5" s="3"/>
      <c r="D5" s="3"/>
      <c r="E5" s="3"/>
      <c r="F5" s="3"/>
      <c r="G5" s="3"/>
      <c r="H5" s="3"/>
      <c r="I5" s="3"/>
      <c r="J5" s="3"/>
    </row>
    <row r="6" spans="1:11" ht="15.75" customHeight="1">
      <c r="A6" s="188" t="s">
        <v>18</v>
      </c>
      <c r="B6" s="188"/>
      <c r="C6" s="188"/>
      <c r="D6" s="188"/>
      <c r="E6" s="188"/>
      <c r="F6" s="188"/>
      <c r="G6" s="188"/>
      <c r="H6" s="188"/>
      <c r="I6" s="188"/>
      <c r="J6" s="188"/>
      <c r="K6" s="188"/>
    </row>
    <row r="7" spans="1:11" ht="15" customHeight="1">
      <c r="A7" s="3"/>
      <c r="B7" s="3"/>
      <c r="C7" s="3"/>
      <c r="D7" s="3"/>
      <c r="E7" s="3"/>
      <c r="F7" s="3"/>
      <c r="G7" s="3"/>
      <c r="H7" s="3"/>
      <c r="I7" s="3"/>
      <c r="J7" s="4"/>
    </row>
    <row r="8" spans="1:11" s="17" customFormat="1" ht="15.75">
      <c r="A8" s="172" t="s">
        <v>47</v>
      </c>
      <c r="B8" s="172"/>
      <c r="C8" s="172"/>
      <c r="D8" s="172"/>
      <c r="E8" s="172"/>
      <c r="F8" s="172"/>
      <c r="G8" s="172"/>
      <c r="H8" s="172"/>
      <c r="I8" s="172"/>
      <c r="J8" s="172"/>
      <c r="K8" s="172"/>
    </row>
    <row r="9" spans="1:11" s="17" customFormat="1" ht="18" customHeight="1">
      <c r="A9" s="180" t="s">
        <v>157</v>
      </c>
      <c r="B9" s="180"/>
      <c r="C9" s="180"/>
      <c r="D9" s="180"/>
      <c r="E9" s="180"/>
      <c r="F9" s="180"/>
      <c r="G9" s="180"/>
      <c r="H9" s="180"/>
      <c r="I9" s="180"/>
      <c r="J9" s="180"/>
      <c r="K9" s="180"/>
    </row>
    <row r="10" spans="1:11" s="17" customFormat="1" ht="18" customHeight="1">
      <c r="A10" s="180" t="s">
        <v>48</v>
      </c>
      <c r="B10" s="180"/>
      <c r="C10" s="180"/>
      <c r="D10" s="180"/>
      <c r="E10" s="180"/>
      <c r="F10" s="180"/>
      <c r="G10" s="180"/>
      <c r="H10" s="180"/>
      <c r="I10" s="180"/>
      <c r="J10" s="180"/>
      <c r="K10" s="180"/>
    </row>
    <row r="11" spans="1:11" s="17" customFormat="1" ht="12" customHeight="1">
      <c r="A11" s="40"/>
      <c r="B11" s="40"/>
      <c r="C11" s="40"/>
      <c r="D11" s="40"/>
      <c r="E11" s="40"/>
      <c r="F11" s="40"/>
      <c r="G11" s="40"/>
      <c r="H11" s="40"/>
      <c r="I11" s="40"/>
      <c r="J11" s="40"/>
      <c r="K11" s="40"/>
    </row>
    <row r="12" spans="1:11" ht="11.25" customHeight="1">
      <c r="A12" s="42"/>
      <c r="B12" s="42"/>
      <c r="C12" s="42"/>
      <c r="D12" s="42"/>
      <c r="E12" s="42"/>
      <c r="F12" s="42"/>
      <c r="G12" s="42"/>
      <c r="H12" s="42"/>
      <c r="I12" s="42"/>
      <c r="J12" s="42"/>
      <c r="K12" s="42"/>
    </row>
    <row r="13" spans="1:11" ht="18" customHeight="1">
      <c r="A13" s="172" t="s">
        <v>45</v>
      </c>
      <c r="B13" s="172"/>
      <c r="C13" s="172"/>
      <c r="D13" s="172"/>
      <c r="E13" s="172"/>
      <c r="F13" s="172"/>
      <c r="G13" s="172"/>
      <c r="H13" s="172"/>
      <c r="I13" s="172"/>
      <c r="J13" s="172"/>
    </row>
    <row r="14" spans="1:11" ht="18">
      <c r="A14" s="1"/>
      <c r="B14" s="2"/>
      <c r="C14" s="2"/>
      <c r="D14" s="2"/>
      <c r="E14" s="5"/>
      <c r="F14" s="5"/>
      <c r="G14" s="6"/>
      <c r="H14" s="6"/>
      <c r="I14" s="6"/>
      <c r="J14" s="6"/>
    </row>
    <row r="15" spans="1:11" ht="31.5">
      <c r="A15" s="174" t="s">
        <v>44</v>
      </c>
      <c r="B15" s="175"/>
      <c r="C15" s="175"/>
      <c r="D15" s="175"/>
      <c r="E15" s="175"/>
      <c r="F15" s="176"/>
      <c r="G15" s="75" t="s">
        <v>170</v>
      </c>
      <c r="H15" s="75" t="s">
        <v>171</v>
      </c>
      <c r="I15" s="75" t="s">
        <v>172</v>
      </c>
      <c r="J15" s="75" t="s">
        <v>100</v>
      </c>
      <c r="K15" s="75" t="s">
        <v>173</v>
      </c>
    </row>
    <row r="16" spans="1:11" ht="15" customHeight="1">
      <c r="A16" s="163" t="s">
        <v>0</v>
      </c>
      <c r="B16" s="164"/>
      <c r="C16" s="164"/>
      <c r="D16" s="164"/>
      <c r="E16" s="164"/>
      <c r="F16" s="165"/>
      <c r="G16" s="126">
        <f>SUM(G17:G18)</f>
        <v>3651545.56</v>
      </c>
      <c r="H16" s="126">
        <f t="shared" ref="H16:K16" si="0">SUM(H17:H18)</f>
        <v>5535552</v>
      </c>
      <c r="I16" s="126">
        <f t="shared" si="0"/>
        <v>5242901</v>
      </c>
      <c r="J16" s="126">
        <f t="shared" si="0"/>
        <v>5684501</v>
      </c>
      <c r="K16" s="126">
        <f t="shared" si="0"/>
        <v>5992001</v>
      </c>
    </row>
    <row r="17" spans="1:11" ht="15" customHeight="1">
      <c r="A17" s="78">
        <v>6</v>
      </c>
      <c r="B17" s="167" t="s">
        <v>7</v>
      </c>
      <c r="C17" s="167"/>
      <c r="D17" s="167"/>
      <c r="E17" s="167"/>
      <c r="F17" s="168"/>
      <c r="G17" s="124">
        <f>+' Račun prihoda i rashoda -ek.kl'!D12</f>
        <v>3651545.56</v>
      </c>
      <c r="H17" s="125">
        <f>+' Račun prihoda i rashoda -ek.kl'!E12</f>
        <v>5535552</v>
      </c>
      <c r="I17" s="125">
        <f>+' Račun prihoda i rashoda -ek.kl'!F12</f>
        <v>5242901</v>
      </c>
      <c r="J17" s="125">
        <f>+' Račun prihoda i rashoda -ek.kl'!G12</f>
        <v>5684501</v>
      </c>
      <c r="K17" s="125">
        <f>+' Račun prihoda i rashoda -ek.kl'!H12</f>
        <v>5992001</v>
      </c>
    </row>
    <row r="18" spans="1:11" ht="15" customHeight="1">
      <c r="A18" s="78">
        <v>7</v>
      </c>
      <c r="B18" s="167" t="s">
        <v>8</v>
      </c>
      <c r="C18" s="167"/>
      <c r="D18" s="167"/>
      <c r="E18" s="167"/>
      <c r="F18" s="168"/>
      <c r="G18" s="125">
        <f>+' Račun prihoda i rashoda -ek.kl'!D18</f>
        <v>0</v>
      </c>
      <c r="H18" s="125">
        <f>+' Račun prihoda i rashoda -ek.kl'!E18</f>
        <v>0</v>
      </c>
      <c r="I18" s="125">
        <f>+' Račun prihoda i rashoda -ek.kl'!F18</f>
        <v>0</v>
      </c>
      <c r="J18" s="125">
        <f>+' Račun prihoda i rashoda -ek.kl'!G18</f>
        <v>0</v>
      </c>
      <c r="K18" s="125">
        <f>+' Račun prihoda i rashoda -ek.kl'!H18</f>
        <v>0</v>
      </c>
    </row>
    <row r="19" spans="1:11" ht="15" customHeight="1">
      <c r="A19" s="181" t="s">
        <v>1</v>
      </c>
      <c r="B19" s="182"/>
      <c r="C19" s="182"/>
      <c r="D19" s="182"/>
      <c r="E19" s="182"/>
      <c r="F19" s="183"/>
      <c r="G19" s="126">
        <f>+G20+G21</f>
        <v>3699925.9899999998</v>
      </c>
      <c r="H19" s="126">
        <f>+H20+H21</f>
        <v>5505919</v>
      </c>
      <c r="I19" s="126">
        <f>+I20+I21</f>
        <v>5253901</v>
      </c>
      <c r="J19" s="126">
        <f>+J20+J21</f>
        <v>5684501</v>
      </c>
      <c r="K19" s="126">
        <f>+K20+K21</f>
        <v>5992001</v>
      </c>
    </row>
    <row r="20" spans="1:11" ht="15" customHeight="1">
      <c r="A20" s="78">
        <v>3</v>
      </c>
      <c r="B20" s="166" t="s">
        <v>10</v>
      </c>
      <c r="C20" s="167"/>
      <c r="D20" s="167"/>
      <c r="E20" s="167"/>
      <c r="F20" s="168"/>
      <c r="G20" s="124">
        <f>+' Račun prihoda i rashoda -ek.kl'!D23</f>
        <v>3606466.13</v>
      </c>
      <c r="H20" s="125">
        <f>+' Račun prihoda i rashoda -ek.kl'!E23</f>
        <v>5415843</v>
      </c>
      <c r="I20" s="125">
        <f>+' Račun prihoda i rashoda -ek.kl'!F23</f>
        <v>5169551</v>
      </c>
      <c r="J20" s="125">
        <f>+' Račun prihoda i rashoda -ek.kl'!G23</f>
        <v>5600151</v>
      </c>
      <c r="K20" s="125">
        <f>+' Račun prihoda i rashoda -ek.kl'!H23</f>
        <v>5907651</v>
      </c>
    </row>
    <row r="21" spans="1:11" ht="15" customHeight="1">
      <c r="A21" s="78">
        <v>4</v>
      </c>
      <c r="B21" s="166" t="s">
        <v>12</v>
      </c>
      <c r="C21" s="167"/>
      <c r="D21" s="167"/>
      <c r="E21" s="167"/>
      <c r="F21" s="168"/>
      <c r="G21" s="124">
        <f>+' Račun prihoda i rashoda -ek.kl'!D28</f>
        <v>93459.86</v>
      </c>
      <c r="H21" s="125">
        <f>+' Račun prihoda i rashoda -ek.kl'!E28</f>
        <v>90076</v>
      </c>
      <c r="I21" s="125">
        <f>+' Račun prihoda i rashoda -ek.kl'!F28</f>
        <v>84350</v>
      </c>
      <c r="J21" s="125">
        <f>+' Račun prihoda i rashoda -ek.kl'!G28</f>
        <v>84350</v>
      </c>
      <c r="K21" s="125">
        <f>+' Račun prihoda i rashoda -ek.kl'!H28</f>
        <v>84350</v>
      </c>
    </row>
    <row r="22" spans="1:11" ht="15.75">
      <c r="A22" s="169" t="s">
        <v>2</v>
      </c>
      <c r="B22" s="184"/>
      <c r="C22" s="184"/>
      <c r="D22" s="184"/>
      <c r="E22" s="184"/>
      <c r="F22" s="76"/>
      <c r="G22" s="126">
        <f>+G16-G19</f>
        <v>-48380.429999999702</v>
      </c>
      <c r="H22" s="126">
        <f>+H16-H19</f>
        <v>29633</v>
      </c>
      <c r="I22" s="126">
        <f>+I16-I19</f>
        <v>-11000</v>
      </c>
      <c r="J22" s="126">
        <f>+J16-J19</f>
        <v>0</v>
      </c>
      <c r="K22" s="126">
        <f>+K16-K19</f>
        <v>0</v>
      </c>
    </row>
    <row r="23" spans="1:11" ht="15.75">
      <c r="A23" s="40"/>
      <c r="B23" s="42"/>
      <c r="C23" s="42"/>
      <c r="D23" s="42"/>
      <c r="E23" s="42"/>
      <c r="F23" s="42"/>
      <c r="G23" s="42"/>
      <c r="H23" s="42"/>
      <c r="I23" s="80"/>
      <c r="J23" s="80"/>
      <c r="K23" s="72"/>
    </row>
    <row r="24" spans="1:11" s="27" customFormat="1" ht="15.75">
      <c r="A24" s="81"/>
      <c r="B24" s="82"/>
      <c r="C24" s="82"/>
      <c r="D24" s="82"/>
      <c r="E24" s="82"/>
      <c r="F24" s="82"/>
      <c r="G24" s="83"/>
      <c r="H24" s="83"/>
      <c r="I24" s="83"/>
      <c r="J24" s="83"/>
      <c r="K24" s="83"/>
    </row>
    <row r="25" spans="1:11" ht="18" customHeight="1">
      <c r="A25" s="172" t="s">
        <v>46</v>
      </c>
      <c r="B25" s="173"/>
      <c r="C25" s="173"/>
      <c r="D25" s="173"/>
      <c r="E25" s="173"/>
      <c r="F25" s="173"/>
      <c r="G25" s="173"/>
      <c r="H25" s="173"/>
      <c r="I25" s="173"/>
      <c r="J25" s="173"/>
      <c r="K25" s="72"/>
    </row>
    <row r="26" spans="1:11" ht="15.75">
      <c r="A26" s="40"/>
      <c r="B26" s="42"/>
      <c r="C26" s="42"/>
      <c r="D26" s="42"/>
      <c r="E26" s="42"/>
      <c r="F26" s="42"/>
      <c r="G26" s="42"/>
      <c r="H26" s="42"/>
      <c r="I26" s="80"/>
      <c r="J26" s="80"/>
      <c r="K26" s="72"/>
    </row>
    <row r="27" spans="1:11" ht="33" customHeight="1">
      <c r="A27" s="174" t="s">
        <v>44</v>
      </c>
      <c r="B27" s="175"/>
      <c r="C27" s="175"/>
      <c r="D27" s="175"/>
      <c r="E27" s="175"/>
      <c r="F27" s="176"/>
      <c r="G27" s="75" t="s">
        <v>170</v>
      </c>
      <c r="H27" s="75" t="s">
        <v>171</v>
      </c>
      <c r="I27" s="75" t="s">
        <v>172</v>
      </c>
      <c r="J27" s="75" t="s">
        <v>100</v>
      </c>
      <c r="K27" s="75" t="s">
        <v>173</v>
      </c>
    </row>
    <row r="28" spans="1:11" ht="15.75" customHeight="1">
      <c r="A28" s="78">
        <v>8</v>
      </c>
      <c r="B28" s="167" t="s">
        <v>15</v>
      </c>
      <c r="C28" s="167"/>
      <c r="D28" s="167"/>
      <c r="E28" s="167"/>
      <c r="F28" s="168"/>
      <c r="G28" s="125">
        <v>0</v>
      </c>
      <c r="H28" s="79">
        <v>0</v>
      </c>
      <c r="I28" s="79">
        <v>0</v>
      </c>
      <c r="J28" s="79">
        <v>0</v>
      </c>
      <c r="K28" s="79">
        <v>0</v>
      </c>
    </row>
    <row r="29" spans="1:11" ht="15.75" customHeight="1">
      <c r="A29" s="78">
        <v>5</v>
      </c>
      <c r="B29" s="167" t="s">
        <v>16</v>
      </c>
      <c r="C29" s="167"/>
      <c r="D29" s="167"/>
      <c r="E29" s="167"/>
      <c r="F29" s="168"/>
      <c r="G29" s="125">
        <v>0</v>
      </c>
      <c r="H29" s="79">
        <v>0</v>
      </c>
      <c r="I29" s="79">
        <v>0</v>
      </c>
      <c r="J29" s="79">
        <v>0</v>
      </c>
      <c r="K29" s="79">
        <v>0</v>
      </c>
    </row>
    <row r="30" spans="1:11" ht="15" customHeight="1">
      <c r="A30" s="163" t="s">
        <v>3</v>
      </c>
      <c r="B30" s="164"/>
      <c r="C30" s="164"/>
      <c r="D30" s="164"/>
      <c r="E30" s="164"/>
      <c r="F30" s="165"/>
      <c r="G30" s="126">
        <f>+G28-G29</f>
        <v>0</v>
      </c>
      <c r="H30" s="77">
        <f t="shared" ref="H30:K30" si="1">+H28-H29</f>
        <v>0</v>
      </c>
      <c r="I30" s="77">
        <f t="shared" si="1"/>
        <v>0</v>
      </c>
      <c r="J30" s="77">
        <f t="shared" si="1"/>
        <v>0</v>
      </c>
      <c r="K30" s="77">
        <f t="shared" si="1"/>
        <v>0</v>
      </c>
    </row>
    <row r="31" spans="1:11" ht="15.75" customHeight="1">
      <c r="A31" s="169" t="s">
        <v>148</v>
      </c>
      <c r="B31" s="170"/>
      <c r="C31" s="170"/>
      <c r="D31" s="170"/>
      <c r="E31" s="170"/>
      <c r="F31" s="171"/>
      <c r="G31" s="126">
        <f>+G22+G30</f>
        <v>-48380.429999999702</v>
      </c>
      <c r="H31" s="126">
        <f t="shared" ref="H31:K31" si="2">+H22+H30</f>
        <v>29633</v>
      </c>
      <c r="I31" s="126">
        <f t="shared" si="2"/>
        <v>-11000</v>
      </c>
      <c r="J31" s="126">
        <f t="shared" si="2"/>
        <v>0</v>
      </c>
      <c r="K31" s="126">
        <f t="shared" si="2"/>
        <v>0</v>
      </c>
    </row>
    <row r="32" spans="1:11" ht="15.75">
      <c r="A32" s="84"/>
      <c r="B32" s="42"/>
      <c r="C32" s="42"/>
      <c r="D32" s="42"/>
      <c r="E32" s="42"/>
      <c r="F32" s="42"/>
      <c r="G32" s="42"/>
      <c r="H32" s="42"/>
      <c r="I32" s="80"/>
      <c r="J32" s="80"/>
      <c r="K32" s="72"/>
    </row>
    <row r="33" spans="1:11" s="27" customFormat="1" ht="15.75">
      <c r="A33" s="81"/>
      <c r="B33" s="82"/>
      <c r="C33" s="82"/>
      <c r="D33" s="82"/>
      <c r="E33" s="82"/>
      <c r="F33" s="82"/>
      <c r="G33" s="83"/>
      <c r="H33" s="83"/>
      <c r="I33" s="83"/>
      <c r="J33" s="83"/>
      <c r="K33" s="83"/>
    </row>
    <row r="34" spans="1:11" ht="18" customHeight="1">
      <c r="A34" s="172" t="s">
        <v>267</v>
      </c>
      <c r="B34" s="173"/>
      <c r="C34" s="173"/>
      <c r="D34" s="173"/>
      <c r="E34" s="173"/>
      <c r="F34" s="173"/>
      <c r="G34" s="173"/>
      <c r="H34" s="173"/>
      <c r="I34" s="173"/>
      <c r="J34" s="173"/>
      <c r="K34" s="72"/>
    </row>
    <row r="35" spans="1:11" ht="15.75">
      <c r="A35" s="40"/>
      <c r="B35" s="42"/>
      <c r="C35" s="42"/>
      <c r="D35" s="42"/>
      <c r="E35" s="42"/>
      <c r="F35" s="42"/>
      <c r="G35" s="42"/>
      <c r="H35" s="42"/>
      <c r="I35" s="80"/>
      <c r="J35" s="80"/>
      <c r="K35" s="72"/>
    </row>
    <row r="36" spans="1:11" ht="33" customHeight="1">
      <c r="A36" s="174" t="s">
        <v>44</v>
      </c>
      <c r="B36" s="175"/>
      <c r="C36" s="175"/>
      <c r="D36" s="175"/>
      <c r="E36" s="175"/>
      <c r="F36" s="176"/>
      <c r="G36" s="75" t="s">
        <v>170</v>
      </c>
      <c r="H36" s="75" t="s">
        <v>171</v>
      </c>
      <c r="I36" s="75" t="s">
        <v>172</v>
      </c>
      <c r="J36" s="75" t="s">
        <v>100</v>
      </c>
      <c r="K36" s="75" t="s">
        <v>173</v>
      </c>
    </row>
    <row r="37" spans="1:11" ht="15.75" customHeight="1">
      <c r="A37" s="166" t="s">
        <v>268</v>
      </c>
      <c r="B37" s="167"/>
      <c r="C37" s="167"/>
      <c r="D37" s="167"/>
      <c r="E37" s="167"/>
      <c r="F37" s="168"/>
      <c r="G37" s="145">
        <f>+'Višak-manjak i VPU'!D19</f>
        <v>18747.87</v>
      </c>
      <c r="H37" s="145">
        <f>+'Višak-manjak i VPU'!E19</f>
        <v>-29633</v>
      </c>
      <c r="I37" s="145">
        <f>+'Višak-manjak i VPU'!F19</f>
        <v>11000</v>
      </c>
      <c r="J37" s="145">
        <f>+'Višak-manjak i VPU'!G19</f>
        <v>0</v>
      </c>
      <c r="K37" s="145">
        <f>+'Višak-manjak i VPU'!H19</f>
        <v>0</v>
      </c>
    </row>
    <row r="38" spans="1:11" ht="15.75" customHeight="1">
      <c r="A38" s="166" t="s">
        <v>269</v>
      </c>
      <c r="B38" s="167"/>
      <c r="C38" s="167"/>
      <c r="D38" s="167"/>
      <c r="E38" s="167"/>
      <c r="F38" s="168"/>
      <c r="G38" s="145">
        <v>-29632.560000000001</v>
      </c>
      <c r="H38" s="145">
        <v>0</v>
      </c>
      <c r="I38" s="145">
        <v>0</v>
      </c>
      <c r="J38" s="145">
        <v>0</v>
      </c>
      <c r="K38" s="145">
        <v>0</v>
      </c>
    </row>
    <row r="39" spans="1:11" ht="84" customHeight="1">
      <c r="A39" s="177" t="s">
        <v>270</v>
      </c>
      <c r="B39" s="178"/>
      <c r="C39" s="178"/>
      <c r="D39" s="178"/>
      <c r="E39" s="178"/>
      <c r="F39" s="179"/>
      <c r="G39" s="146">
        <f>+G22+G30+G37-G38</f>
        <v>2.9831426218152046E-10</v>
      </c>
      <c r="H39" s="146">
        <f t="shared" ref="H39:K39" si="3">+H22+H30+H37-H38</f>
        <v>0</v>
      </c>
      <c r="I39" s="146">
        <f t="shared" si="3"/>
        <v>0</v>
      </c>
      <c r="J39" s="146">
        <f t="shared" si="3"/>
        <v>0</v>
      </c>
      <c r="K39" s="146">
        <f t="shared" si="3"/>
        <v>0</v>
      </c>
    </row>
    <row r="42" spans="1:11" ht="18" customHeight="1">
      <c r="A42" s="172" t="s">
        <v>271</v>
      </c>
      <c r="B42" s="173"/>
      <c r="C42" s="173"/>
      <c r="D42" s="173"/>
      <c r="E42" s="173"/>
      <c r="F42" s="173"/>
      <c r="G42" s="173"/>
      <c r="H42" s="173"/>
      <c r="I42" s="173"/>
      <c r="J42" s="173"/>
      <c r="K42" s="72"/>
    </row>
    <row r="43" spans="1:11" ht="15.75">
      <c r="A43" s="40"/>
      <c r="B43" s="42"/>
      <c r="C43" s="42"/>
      <c r="D43" s="42"/>
      <c r="E43" s="42"/>
      <c r="F43" s="42"/>
      <c r="G43" s="42"/>
      <c r="H43" s="42"/>
      <c r="I43" s="80"/>
      <c r="J43" s="80"/>
      <c r="K43" s="72"/>
    </row>
    <row r="44" spans="1:11" ht="33" customHeight="1">
      <c r="A44" s="174" t="s">
        <v>44</v>
      </c>
      <c r="B44" s="175"/>
      <c r="C44" s="175"/>
      <c r="D44" s="175"/>
      <c r="E44" s="175"/>
      <c r="F44" s="176"/>
      <c r="G44" s="75" t="s">
        <v>170</v>
      </c>
      <c r="H44" s="75" t="s">
        <v>171</v>
      </c>
      <c r="I44" s="75" t="s">
        <v>172</v>
      </c>
      <c r="J44" s="75" t="s">
        <v>100</v>
      </c>
      <c r="K44" s="75" t="s">
        <v>173</v>
      </c>
    </row>
    <row r="45" spans="1:11" ht="15.75" customHeight="1">
      <c r="A45" s="166" t="s">
        <v>272</v>
      </c>
      <c r="B45" s="167"/>
      <c r="C45" s="167"/>
      <c r="D45" s="167"/>
      <c r="E45" s="167"/>
      <c r="F45" s="168"/>
      <c r="G45" s="125">
        <f>+'Višak-manjak i VPU'!D19</f>
        <v>18747.87</v>
      </c>
      <c r="H45" s="125">
        <f>+'Višak-manjak i VPU'!E19</f>
        <v>-29633</v>
      </c>
      <c r="I45" s="125">
        <f>+'Višak-manjak i VPU'!F19</f>
        <v>11000</v>
      </c>
      <c r="J45" s="125">
        <f>+'Višak-manjak i VPU'!G19</f>
        <v>0</v>
      </c>
      <c r="K45" s="125">
        <f>+'Višak-manjak i VPU'!H19</f>
        <v>0</v>
      </c>
    </row>
    <row r="46" spans="1:11" ht="32.25" customHeight="1">
      <c r="A46" s="166" t="s">
        <v>273</v>
      </c>
      <c r="B46" s="167"/>
      <c r="C46" s="167"/>
      <c r="D46" s="167"/>
      <c r="E46" s="167"/>
      <c r="F46" s="168"/>
      <c r="G46" s="125">
        <v>18747.87</v>
      </c>
      <c r="H46" s="125">
        <v>-29633</v>
      </c>
      <c r="I46" s="125">
        <v>11000</v>
      </c>
      <c r="J46" s="125">
        <v>0</v>
      </c>
      <c r="K46" s="125">
        <v>0</v>
      </c>
    </row>
    <row r="47" spans="1:11" ht="32.25" customHeight="1">
      <c r="A47" s="166" t="s">
        <v>274</v>
      </c>
      <c r="B47" s="167"/>
      <c r="C47" s="167"/>
      <c r="D47" s="167"/>
      <c r="E47" s="167"/>
      <c r="F47" s="168"/>
      <c r="G47" s="125">
        <f>+G31</f>
        <v>-48380.429999999702</v>
      </c>
      <c r="H47" s="125">
        <f t="shared" ref="H47:K47" si="4">+H31</f>
        <v>29633</v>
      </c>
      <c r="I47" s="125">
        <f t="shared" si="4"/>
        <v>-11000</v>
      </c>
      <c r="J47" s="125">
        <f t="shared" si="4"/>
        <v>0</v>
      </c>
      <c r="K47" s="125">
        <f t="shared" si="4"/>
        <v>0</v>
      </c>
    </row>
    <row r="48" spans="1:11" ht="30.75" customHeight="1">
      <c r="A48" s="169" t="s">
        <v>275</v>
      </c>
      <c r="B48" s="170"/>
      <c r="C48" s="170"/>
      <c r="D48" s="170"/>
      <c r="E48" s="170"/>
      <c r="F48" s="171"/>
      <c r="G48" s="126">
        <f>+G47+G46</f>
        <v>-29632.559999999703</v>
      </c>
      <c r="H48" s="126">
        <f t="shared" ref="H48:K48" si="5">+H47+H46</f>
        <v>0</v>
      </c>
      <c r="I48" s="126">
        <f t="shared" si="5"/>
        <v>0</v>
      </c>
      <c r="J48" s="126">
        <f t="shared" si="5"/>
        <v>0</v>
      </c>
      <c r="K48" s="126">
        <f t="shared" si="5"/>
        <v>0</v>
      </c>
    </row>
    <row r="51" spans="1:11" ht="18" customHeight="1">
      <c r="A51" s="172" t="s">
        <v>276</v>
      </c>
      <c r="B51" s="173"/>
      <c r="C51" s="173"/>
      <c r="D51" s="173"/>
      <c r="E51" s="173"/>
      <c r="F51" s="173"/>
      <c r="G51" s="173"/>
      <c r="H51" s="173"/>
      <c r="I51" s="173"/>
      <c r="J51" s="173"/>
      <c r="K51" s="72"/>
    </row>
    <row r="52" spans="1:11" ht="15.75">
      <c r="A52" s="40"/>
      <c r="B52" s="42"/>
      <c r="C52" s="42"/>
      <c r="D52" s="42"/>
      <c r="E52" s="42"/>
      <c r="F52" s="42"/>
      <c r="G52" s="42"/>
      <c r="H52" s="42"/>
      <c r="I52" s="80"/>
      <c r="J52" s="80"/>
      <c r="K52" s="72"/>
    </row>
    <row r="53" spans="1:11" ht="33" customHeight="1">
      <c r="A53" s="174" t="s">
        <v>44</v>
      </c>
      <c r="B53" s="175"/>
      <c r="C53" s="175"/>
      <c r="D53" s="175"/>
      <c r="E53" s="175"/>
      <c r="F53" s="176"/>
      <c r="G53" s="75" t="s">
        <v>170</v>
      </c>
      <c r="H53" s="75" t="s">
        <v>171</v>
      </c>
      <c r="I53" s="75" t="s">
        <v>172</v>
      </c>
      <c r="J53" s="75" t="s">
        <v>100</v>
      </c>
      <c r="K53" s="75" t="s">
        <v>173</v>
      </c>
    </row>
    <row r="54" spans="1:11" ht="15" customHeight="1">
      <c r="A54" s="163" t="s">
        <v>277</v>
      </c>
      <c r="B54" s="164"/>
      <c r="C54" s="164"/>
      <c r="D54" s="164"/>
      <c r="E54" s="164"/>
      <c r="F54" s="165"/>
      <c r="G54" s="126">
        <f>+G16+G28</f>
        <v>3651545.56</v>
      </c>
      <c r="H54" s="126">
        <f t="shared" ref="H54:K54" si="6">+H16+H28</f>
        <v>5535552</v>
      </c>
      <c r="I54" s="126">
        <f t="shared" si="6"/>
        <v>5242901</v>
      </c>
      <c r="J54" s="126">
        <f t="shared" si="6"/>
        <v>5684501</v>
      </c>
      <c r="K54" s="126">
        <f t="shared" si="6"/>
        <v>5992001</v>
      </c>
    </row>
    <row r="55" spans="1:11" ht="15" customHeight="1">
      <c r="A55" s="163" t="s">
        <v>278</v>
      </c>
      <c r="B55" s="164"/>
      <c r="C55" s="164"/>
      <c r="D55" s="164"/>
      <c r="E55" s="164"/>
      <c r="F55" s="165"/>
      <c r="G55" s="126">
        <f>+G19+G29</f>
        <v>3699925.9899999998</v>
      </c>
      <c r="H55" s="126">
        <f t="shared" ref="H55:K55" si="7">+H19+H29</f>
        <v>5505919</v>
      </c>
      <c r="I55" s="126">
        <f t="shared" si="7"/>
        <v>5253901</v>
      </c>
      <c r="J55" s="126">
        <f t="shared" si="7"/>
        <v>5684501</v>
      </c>
      <c r="K55" s="126">
        <f t="shared" si="7"/>
        <v>5992001</v>
      </c>
    </row>
    <row r="56" spans="1:11" ht="30" customHeight="1">
      <c r="A56" s="166" t="s">
        <v>279</v>
      </c>
      <c r="B56" s="167"/>
      <c r="C56" s="167"/>
      <c r="D56" s="167"/>
      <c r="E56" s="167"/>
      <c r="F56" s="168"/>
      <c r="G56" s="125">
        <f>+G46</f>
        <v>18747.87</v>
      </c>
      <c r="H56" s="125">
        <v>-29633</v>
      </c>
      <c r="I56" s="125">
        <f>+I46</f>
        <v>11000</v>
      </c>
      <c r="J56" s="125">
        <v>0</v>
      </c>
      <c r="K56" s="125">
        <v>0</v>
      </c>
    </row>
    <row r="57" spans="1:11" ht="30" customHeight="1">
      <c r="A57" s="166" t="s">
        <v>280</v>
      </c>
      <c r="B57" s="167"/>
      <c r="C57" s="167"/>
      <c r="D57" s="167"/>
      <c r="E57" s="167"/>
      <c r="F57" s="168"/>
      <c r="G57" s="125">
        <v>0</v>
      </c>
      <c r="H57" s="125">
        <f>+H46</f>
        <v>-29633</v>
      </c>
      <c r="I57" s="125">
        <v>0</v>
      </c>
      <c r="J57" s="125">
        <v>0</v>
      </c>
      <c r="K57" s="125">
        <v>0</v>
      </c>
    </row>
    <row r="58" spans="1:11" ht="15" customHeight="1">
      <c r="A58" s="163" t="s">
        <v>281</v>
      </c>
      <c r="B58" s="164"/>
      <c r="C58" s="164"/>
      <c r="D58" s="164"/>
      <c r="E58" s="164"/>
      <c r="F58" s="165"/>
      <c r="G58" s="126">
        <f>+G54-G55+G56</f>
        <v>-29632.559999999703</v>
      </c>
      <c r="H58" s="126">
        <f t="shared" ref="H58:K58" si="8">+H54-H55+H56</f>
        <v>0</v>
      </c>
      <c r="I58" s="126">
        <f t="shared" si="8"/>
        <v>0</v>
      </c>
      <c r="J58" s="126">
        <f t="shared" si="8"/>
        <v>0</v>
      </c>
      <c r="K58" s="126">
        <f t="shared" si="8"/>
        <v>0</v>
      </c>
    </row>
  </sheetData>
  <mergeCells count="41">
    <mergeCell ref="A8:K8"/>
    <mergeCell ref="A1:K1"/>
    <mergeCell ref="A2:K2"/>
    <mergeCell ref="A3:K3"/>
    <mergeCell ref="A4:K4"/>
    <mergeCell ref="A6:K6"/>
    <mergeCell ref="A25:J25"/>
    <mergeCell ref="A9:K9"/>
    <mergeCell ref="A10:K10"/>
    <mergeCell ref="A13:J13"/>
    <mergeCell ref="A15:F15"/>
    <mergeCell ref="B17:F17"/>
    <mergeCell ref="B18:F18"/>
    <mergeCell ref="A16:F16"/>
    <mergeCell ref="B20:F20"/>
    <mergeCell ref="B21:F21"/>
    <mergeCell ref="A19:F19"/>
    <mergeCell ref="A22:E22"/>
    <mergeCell ref="A31:F31"/>
    <mergeCell ref="A34:J34"/>
    <mergeCell ref="A36:F36"/>
    <mergeCell ref="A27:F27"/>
    <mergeCell ref="B28:F28"/>
    <mergeCell ref="B29:F29"/>
    <mergeCell ref="A30:F30"/>
    <mergeCell ref="A44:F44"/>
    <mergeCell ref="A45:F45"/>
    <mergeCell ref="A46:F46"/>
    <mergeCell ref="A39:F39"/>
    <mergeCell ref="A37:F37"/>
    <mergeCell ref="A38:F38"/>
    <mergeCell ref="A42:J42"/>
    <mergeCell ref="A54:F54"/>
    <mergeCell ref="A55:F55"/>
    <mergeCell ref="A56:F56"/>
    <mergeCell ref="A58:F58"/>
    <mergeCell ref="A47:F47"/>
    <mergeCell ref="A57:F57"/>
    <mergeCell ref="A48:F48"/>
    <mergeCell ref="A51:J51"/>
    <mergeCell ref="A53:F53"/>
  </mergeCells>
  <pageMargins left="0.7" right="0.7" top="0.75" bottom="0.75" header="0.3" footer="0.3"/>
  <pageSetup paperSize="9" scale="6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45BEA-6440-4179-97B5-3BA7F1BC5572}">
  <sheetPr>
    <pageSetUpPr fitToPage="1"/>
  </sheetPr>
  <dimension ref="A1:P54"/>
  <sheetViews>
    <sheetView workbookViewId="0">
      <selection activeCell="K49" sqref="K49"/>
    </sheetView>
  </sheetViews>
  <sheetFormatPr defaultRowHeight="15"/>
  <cols>
    <col min="1" max="1" width="7.42578125" bestFit="1" customWidth="1"/>
    <col min="2" max="2" width="8.85546875" customWidth="1"/>
    <col min="3" max="3" width="30.42578125" customWidth="1"/>
    <col min="4" max="8" width="13" customWidth="1"/>
    <col min="9" max="11" width="12.7109375" style="24" bestFit="1" customWidth="1"/>
    <col min="12" max="12" width="13.5703125" customWidth="1"/>
    <col min="13" max="13" width="10.140625" bestFit="1" customWidth="1"/>
    <col min="15" max="15" width="10.140625" bestFit="1" customWidth="1"/>
  </cols>
  <sheetData>
    <row r="1" spans="1:15" s="17" customFormat="1" ht="15.75" customHeight="1">
      <c r="A1" s="172" t="s">
        <v>50</v>
      </c>
      <c r="B1" s="172"/>
      <c r="C1" s="172"/>
      <c r="D1" s="172"/>
      <c r="E1" s="172"/>
      <c r="F1" s="172"/>
      <c r="G1" s="172"/>
      <c r="H1" s="172"/>
      <c r="I1" s="43"/>
      <c r="J1" s="43"/>
    </row>
    <row r="2" spans="1:15" ht="15.75">
      <c r="A2" s="172"/>
      <c r="B2" s="172"/>
      <c r="C2" s="172"/>
      <c r="D2" s="172"/>
      <c r="E2" s="172"/>
      <c r="F2" s="172"/>
      <c r="G2" s="172"/>
      <c r="H2" s="172"/>
    </row>
    <row r="3" spans="1:15" ht="18" customHeight="1">
      <c r="A3" s="185" t="s">
        <v>168</v>
      </c>
      <c r="B3" s="185"/>
      <c r="C3" s="185"/>
      <c r="D3" s="185"/>
      <c r="E3" s="185"/>
      <c r="F3" s="185"/>
      <c r="G3" s="185"/>
      <c r="H3" s="185"/>
    </row>
    <row r="4" spans="1:15" ht="18" customHeight="1">
      <c r="A4" s="185" t="s">
        <v>97</v>
      </c>
      <c r="B4" s="185"/>
      <c r="C4" s="185"/>
      <c r="D4" s="185"/>
      <c r="E4" s="185"/>
      <c r="F4" s="185"/>
      <c r="G4" s="185"/>
      <c r="H4" s="185"/>
    </row>
    <row r="5" spans="1:15" ht="18">
      <c r="A5" s="189"/>
      <c r="B5" s="189"/>
      <c r="C5" s="189"/>
      <c r="D5" s="189"/>
      <c r="E5" s="189"/>
      <c r="F5" s="189"/>
      <c r="G5" s="189"/>
      <c r="H5" s="189"/>
      <c r="L5" s="26"/>
    </row>
    <row r="6" spans="1:15" ht="20.25" customHeight="1">
      <c r="A6" s="172" t="s">
        <v>51</v>
      </c>
      <c r="B6" s="172"/>
      <c r="C6" s="172"/>
      <c r="D6" s="172"/>
      <c r="E6" s="172"/>
      <c r="F6" s="172"/>
      <c r="G6" s="172"/>
      <c r="H6" s="172"/>
      <c r="I6" s="44"/>
      <c r="J6" s="44"/>
      <c r="K6"/>
    </row>
    <row r="7" spans="1:15" ht="15" customHeight="1">
      <c r="A7" s="40"/>
      <c r="B7" s="40"/>
      <c r="C7" s="40"/>
      <c r="D7" s="40"/>
      <c r="E7" s="40"/>
      <c r="F7" s="40"/>
      <c r="G7" s="40"/>
      <c r="H7" s="40"/>
      <c r="I7" s="44"/>
      <c r="J7" s="44"/>
      <c r="K7"/>
    </row>
    <row r="8" spans="1:15" ht="20.25" customHeight="1">
      <c r="A8" s="172" t="s">
        <v>149</v>
      </c>
      <c r="B8" s="172"/>
      <c r="C8" s="172"/>
      <c r="D8" s="172"/>
      <c r="E8" s="172"/>
      <c r="F8" s="172"/>
      <c r="G8" s="172"/>
      <c r="H8" s="172"/>
      <c r="I8" s="44"/>
      <c r="J8" s="44"/>
      <c r="K8"/>
    </row>
    <row r="9" spans="1:15" ht="18" customHeight="1">
      <c r="A9" s="3"/>
      <c r="B9" s="3"/>
      <c r="C9" s="3"/>
      <c r="D9" s="3"/>
      <c r="E9" s="3"/>
      <c r="F9" s="3"/>
      <c r="G9" s="4"/>
      <c r="H9" s="22"/>
      <c r="L9" s="26"/>
    </row>
    <row r="10" spans="1:15" ht="25.5" customHeight="1">
      <c r="A10" s="67" t="s">
        <v>5</v>
      </c>
      <c r="B10" s="67" t="s">
        <v>6</v>
      </c>
      <c r="C10" s="67" t="s">
        <v>4</v>
      </c>
      <c r="D10" s="19" t="s">
        <v>160</v>
      </c>
      <c r="E10" s="19" t="s">
        <v>161</v>
      </c>
      <c r="F10" s="19" t="s">
        <v>158</v>
      </c>
      <c r="G10" s="19" t="s">
        <v>99</v>
      </c>
      <c r="H10" s="19" t="s">
        <v>159</v>
      </c>
      <c r="L10" s="26"/>
    </row>
    <row r="11" spans="1:15" s="27" customFormat="1" ht="24.75" customHeight="1">
      <c r="A11" s="141"/>
      <c r="B11" s="141"/>
      <c r="C11" s="141" t="s">
        <v>252</v>
      </c>
      <c r="D11" s="142">
        <f>+D12+D18</f>
        <v>3651545.56</v>
      </c>
      <c r="E11" s="142">
        <f t="shared" ref="E11:H11" si="0">+E12+E18</f>
        <v>5535552</v>
      </c>
      <c r="F11" s="142">
        <f t="shared" si="0"/>
        <v>5242901</v>
      </c>
      <c r="G11" s="142">
        <f t="shared" si="0"/>
        <v>5684501</v>
      </c>
      <c r="H11" s="142">
        <f t="shared" si="0"/>
        <v>5992001</v>
      </c>
      <c r="I11" s="58"/>
      <c r="J11" s="58"/>
      <c r="K11" s="58"/>
      <c r="M11" s="58"/>
      <c r="O11" s="58"/>
    </row>
    <row r="12" spans="1:15" s="27" customFormat="1" ht="24.75" customHeight="1">
      <c r="A12" s="57">
        <v>6</v>
      </c>
      <c r="B12" s="65"/>
      <c r="C12" s="16" t="s">
        <v>7</v>
      </c>
      <c r="D12" s="68">
        <f>SUM(D13:D17)</f>
        <v>3651545.56</v>
      </c>
      <c r="E12" s="68">
        <f t="shared" ref="E12:H12" si="1">SUM(E13:E17)</f>
        <v>5535552</v>
      </c>
      <c r="F12" s="68">
        <f t="shared" si="1"/>
        <v>5242901</v>
      </c>
      <c r="G12" s="68">
        <f t="shared" si="1"/>
        <v>5684501</v>
      </c>
      <c r="H12" s="68">
        <f t="shared" si="1"/>
        <v>5992001</v>
      </c>
      <c r="I12" s="58"/>
      <c r="J12" s="58"/>
      <c r="K12" s="58"/>
      <c r="M12" s="58"/>
      <c r="O12" s="58"/>
    </row>
    <row r="13" spans="1:15" ht="25.5">
      <c r="A13" s="11"/>
      <c r="B13" s="11">
        <v>63</v>
      </c>
      <c r="C13" s="11" t="s">
        <v>22</v>
      </c>
      <c r="D13" s="94">
        <v>19431.16</v>
      </c>
      <c r="E13" s="94">
        <v>31227</v>
      </c>
      <c r="F13" s="52">
        <v>33000</v>
      </c>
      <c r="G13" s="52">
        <v>35000</v>
      </c>
      <c r="H13" s="52">
        <v>37000</v>
      </c>
      <c r="J13" s="58"/>
      <c r="K13" s="58"/>
      <c r="L13" s="69"/>
    </row>
    <row r="14" spans="1:15" ht="24" customHeight="1">
      <c r="A14" s="11"/>
      <c r="B14" s="11">
        <v>64</v>
      </c>
      <c r="C14" s="11" t="s">
        <v>33</v>
      </c>
      <c r="D14" s="94">
        <v>0.06</v>
      </c>
      <c r="E14" s="94">
        <v>1</v>
      </c>
      <c r="F14" s="52">
        <v>1</v>
      </c>
      <c r="G14" s="52">
        <v>1</v>
      </c>
      <c r="H14" s="52">
        <v>1</v>
      </c>
      <c r="J14" s="58"/>
      <c r="K14" s="58"/>
      <c r="L14" s="69"/>
    </row>
    <row r="15" spans="1:15" ht="38.25">
      <c r="A15" s="11"/>
      <c r="B15" s="11">
        <v>65</v>
      </c>
      <c r="C15" s="11" t="s">
        <v>34</v>
      </c>
      <c r="D15" s="94">
        <v>522153.57</v>
      </c>
      <c r="E15" s="94">
        <v>618586</v>
      </c>
      <c r="F15" s="52">
        <v>841000</v>
      </c>
      <c r="G15" s="52">
        <v>841000</v>
      </c>
      <c r="H15" s="52">
        <v>841000</v>
      </c>
      <c r="J15" s="58"/>
      <c r="K15" s="58"/>
      <c r="L15" s="27"/>
    </row>
    <row r="16" spans="1:15" ht="56.25" customHeight="1">
      <c r="A16" s="11"/>
      <c r="B16" s="11">
        <v>66</v>
      </c>
      <c r="C16" s="11" t="s">
        <v>35</v>
      </c>
      <c r="D16" s="94">
        <v>32881.18</v>
      </c>
      <c r="E16" s="94">
        <v>27150</v>
      </c>
      <c r="F16" s="52">
        <f>11000+17000</f>
        <v>28000</v>
      </c>
      <c r="G16" s="52">
        <f>11000+18000</f>
        <v>29000</v>
      </c>
      <c r="H16" s="52">
        <f>11000+18000</f>
        <v>29000</v>
      </c>
      <c r="J16" s="58"/>
      <c r="K16" s="58"/>
      <c r="L16" s="27"/>
    </row>
    <row r="17" spans="1:16" ht="38.25">
      <c r="A17" s="11"/>
      <c r="B17" s="66">
        <v>67</v>
      </c>
      <c r="C17" s="11" t="s">
        <v>36</v>
      </c>
      <c r="D17" s="94">
        <v>3077079.59</v>
      </c>
      <c r="E17" s="94">
        <v>4858588</v>
      </c>
      <c r="F17" s="52">
        <v>4340900</v>
      </c>
      <c r="G17" s="52">
        <v>4779500</v>
      </c>
      <c r="H17" s="52">
        <v>5085000</v>
      </c>
      <c r="J17" s="58"/>
      <c r="K17" s="58"/>
      <c r="L17" s="27"/>
    </row>
    <row r="18" spans="1:16" s="27" customFormat="1" ht="24.75" customHeight="1">
      <c r="A18" s="57">
        <v>7</v>
      </c>
      <c r="B18" s="65"/>
      <c r="C18" s="16" t="s">
        <v>63</v>
      </c>
      <c r="D18" s="68">
        <f>SUM(D19:D20)</f>
        <v>0</v>
      </c>
      <c r="E18" s="68">
        <f>SUM(E19:E20)</f>
        <v>0</v>
      </c>
      <c r="F18" s="68">
        <f>SUM(F19:F20)</f>
        <v>0</v>
      </c>
      <c r="G18" s="68">
        <f>SUM(G19:G20)</f>
        <v>0</v>
      </c>
      <c r="H18" s="68">
        <f>SUM(H19:H20)</f>
        <v>0</v>
      </c>
      <c r="I18" s="58"/>
      <c r="J18" s="58"/>
      <c r="K18" s="58"/>
      <c r="M18" s="58"/>
      <c r="O18" s="58"/>
    </row>
    <row r="19" spans="1:16" ht="25.5">
      <c r="A19" s="11"/>
      <c r="B19" s="11">
        <v>72</v>
      </c>
      <c r="C19" s="11" t="s">
        <v>64</v>
      </c>
      <c r="D19" s="52">
        <v>0</v>
      </c>
      <c r="E19" s="52">
        <v>0</v>
      </c>
      <c r="F19" s="52">
        <v>0</v>
      </c>
      <c r="G19" s="52">
        <v>0</v>
      </c>
      <c r="H19" s="52">
        <v>0</v>
      </c>
      <c r="L19" s="26"/>
    </row>
    <row r="20" spans="1:16">
      <c r="A20" s="74"/>
      <c r="B20" s="74"/>
      <c r="C20" s="74"/>
      <c r="D20" s="74"/>
      <c r="E20" s="74"/>
      <c r="F20" s="74"/>
      <c r="G20" s="4"/>
      <c r="H20" s="73"/>
    </row>
    <row r="21" spans="1:16" ht="25.5" customHeight="1">
      <c r="A21" s="67" t="s">
        <v>5</v>
      </c>
      <c r="B21" s="67" t="s">
        <v>6</v>
      </c>
      <c r="C21" s="67" t="s">
        <v>9</v>
      </c>
      <c r="D21" s="19" t="s">
        <v>160</v>
      </c>
      <c r="E21" s="19" t="s">
        <v>161</v>
      </c>
      <c r="F21" s="19" t="s">
        <v>158</v>
      </c>
      <c r="G21" s="19" t="s">
        <v>99</v>
      </c>
      <c r="H21" s="19" t="s">
        <v>159</v>
      </c>
    </row>
    <row r="22" spans="1:16" s="27" customFormat="1" ht="24.75" customHeight="1">
      <c r="A22" s="141"/>
      <c r="B22" s="141"/>
      <c r="C22" s="141" t="s">
        <v>253</v>
      </c>
      <c r="D22" s="143">
        <f>+D23+D28</f>
        <v>3699925.9899999998</v>
      </c>
      <c r="E22" s="144">
        <f t="shared" ref="E22:H22" si="2">+E23+E28</f>
        <v>5505919</v>
      </c>
      <c r="F22" s="144">
        <f>+F23+F28</f>
        <v>5253901</v>
      </c>
      <c r="G22" s="144">
        <f t="shared" si="2"/>
        <v>5684501</v>
      </c>
      <c r="H22" s="144">
        <f t="shared" si="2"/>
        <v>5992001</v>
      </c>
      <c r="I22" s="58"/>
      <c r="J22" s="58"/>
      <c r="K22" s="58"/>
      <c r="M22" s="58"/>
      <c r="O22" s="58"/>
    </row>
    <row r="23" spans="1:16" s="17" customFormat="1" ht="15.75" customHeight="1">
      <c r="A23" s="9">
        <v>3</v>
      </c>
      <c r="B23" s="9"/>
      <c r="C23" s="9" t="s">
        <v>10</v>
      </c>
      <c r="D23" s="56">
        <f>SUM(D24:D27)</f>
        <v>3606466.13</v>
      </c>
      <c r="E23" s="56">
        <f t="shared" ref="E23:H23" si="3">SUM(E24:E27)</f>
        <v>5415843</v>
      </c>
      <c r="F23" s="56">
        <f>SUM(F24:F27)</f>
        <v>5169551</v>
      </c>
      <c r="G23" s="56">
        <f t="shared" si="3"/>
        <v>5600151</v>
      </c>
      <c r="H23" s="56">
        <f t="shared" si="3"/>
        <v>5907651</v>
      </c>
      <c r="I23" s="38"/>
      <c r="J23" s="38"/>
      <c r="K23" s="38"/>
      <c r="L23" s="38"/>
      <c r="M23" s="38"/>
      <c r="N23" s="38"/>
      <c r="O23" s="38"/>
      <c r="P23" s="38"/>
    </row>
    <row r="24" spans="1:16" ht="15.75" customHeight="1">
      <c r="A24" s="59"/>
      <c r="B24" s="11">
        <v>31</v>
      </c>
      <c r="C24" s="11" t="s">
        <v>11</v>
      </c>
      <c r="D24" s="94">
        <v>2884975.42</v>
      </c>
      <c r="E24" s="52">
        <v>4451800</v>
      </c>
      <c r="F24" s="52">
        <v>4158450</v>
      </c>
      <c r="G24" s="52">
        <v>4585950</v>
      </c>
      <c r="H24" s="52">
        <v>4886450</v>
      </c>
      <c r="L24" s="24"/>
    </row>
    <row r="25" spans="1:16">
      <c r="A25" s="60"/>
      <c r="B25" s="61">
        <v>32</v>
      </c>
      <c r="C25" s="61" t="s">
        <v>21</v>
      </c>
      <c r="D25" s="94">
        <v>718765.22</v>
      </c>
      <c r="E25" s="52">
        <v>960793</v>
      </c>
      <c r="F25" s="52">
        <v>1010001</v>
      </c>
      <c r="G25" s="52">
        <v>1013101</v>
      </c>
      <c r="H25" s="52">
        <v>1020101</v>
      </c>
      <c r="J25" s="39"/>
    </row>
    <row r="26" spans="1:16">
      <c r="A26" s="60"/>
      <c r="B26" s="62">
        <v>34</v>
      </c>
      <c r="C26" s="61" t="s">
        <v>30</v>
      </c>
      <c r="D26" s="94">
        <v>2725.49</v>
      </c>
      <c r="E26" s="52">
        <v>3250</v>
      </c>
      <c r="F26" s="52">
        <v>1100</v>
      </c>
      <c r="G26" s="52">
        <v>1100</v>
      </c>
      <c r="H26" s="52">
        <v>1100</v>
      </c>
      <c r="J26" s="39"/>
    </row>
    <row r="27" spans="1:16">
      <c r="A27" s="63"/>
      <c r="B27" s="62">
        <v>38</v>
      </c>
      <c r="C27" s="15" t="s">
        <v>31</v>
      </c>
      <c r="D27" s="95"/>
      <c r="E27" s="7"/>
      <c r="F27" s="7"/>
      <c r="G27" s="7"/>
      <c r="H27" s="7"/>
      <c r="J27" s="39"/>
    </row>
    <row r="28" spans="1:16" s="17" customFormat="1" ht="25.5">
      <c r="A28" s="10">
        <v>4</v>
      </c>
      <c r="B28" s="10"/>
      <c r="C28" s="14" t="s">
        <v>12</v>
      </c>
      <c r="D28" s="56">
        <f>SUM(D29:D30)</f>
        <v>93459.86</v>
      </c>
      <c r="E28" s="56">
        <f t="shared" ref="E28:H28" si="4">SUM(E29:E30)</f>
        <v>90076</v>
      </c>
      <c r="F28" s="56">
        <f>SUM(F29:F30)</f>
        <v>84350</v>
      </c>
      <c r="G28" s="56">
        <f t="shared" si="4"/>
        <v>84350</v>
      </c>
      <c r="H28" s="56">
        <f t="shared" si="4"/>
        <v>84350</v>
      </c>
      <c r="I28" s="38"/>
      <c r="J28" s="39"/>
      <c r="K28" s="38"/>
    </row>
    <row r="29" spans="1:16" ht="25.5">
      <c r="A29" s="59"/>
      <c r="B29" s="11">
        <v>41</v>
      </c>
      <c r="C29" s="15" t="s">
        <v>43</v>
      </c>
      <c r="D29" s="94"/>
      <c r="E29" s="52"/>
      <c r="F29" s="52"/>
      <c r="G29" s="52"/>
      <c r="H29" s="52"/>
      <c r="J29" s="39"/>
    </row>
    <row r="30" spans="1:16" ht="25.5">
      <c r="A30" s="64"/>
      <c r="B30" s="11">
        <v>42</v>
      </c>
      <c r="C30" s="15" t="s">
        <v>23</v>
      </c>
      <c r="D30" s="94">
        <v>93459.86</v>
      </c>
      <c r="E30" s="52">
        <v>90076</v>
      </c>
      <c r="F30" s="52">
        <v>84350</v>
      </c>
      <c r="G30" s="52">
        <v>84350</v>
      </c>
      <c r="H30" s="52">
        <v>84350</v>
      </c>
      <c r="J30" s="39"/>
    </row>
    <row r="33" spans="12:12">
      <c r="L33" s="24"/>
    </row>
    <row r="48" spans="12:12">
      <c r="L48" s="24"/>
    </row>
    <row r="54" spans="12:12">
      <c r="L54" s="24"/>
    </row>
  </sheetData>
  <mergeCells count="7">
    <mergeCell ref="A8:H8"/>
    <mergeCell ref="A6:H6"/>
    <mergeCell ref="A1:H1"/>
    <mergeCell ref="A2:H2"/>
    <mergeCell ref="A3:H3"/>
    <mergeCell ref="A4:H4"/>
    <mergeCell ref="A5:H5"/>
  </mergeCells>
  <pageMargins left="0.7" right="0.7" top="0.75" bottom="0.75" header="0.3" footer="0.3"/>
  <pageSetup paperSize="9" scale="7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8"/>
  <sheetViews>
    <sheetView workbookViewId="0">
      <selection activeCell="J27" sqref="J27"/>
    </sheetView>
  </sheetViews>
  <sheetFormatPr defaultRowHeight="15"/>
  <cols>
    <col min="1" max="1" width="7.42578125" bestFit="1" customWidth="1"/>
    <col min="2" max="2" width="13.7109375" customWidth="1"/>
    <col min="3" max="3" width="31.42578125" customWidth="1"/>
    <col min="4" max="8" width="13" customWidth="1"/>
    <col min="9" max="11" width="12.7109375" style="24" bestFit="1" customWidth="1"/>
    <col min="12" max="12" width="13.5703125" customWidth="1"/>
    <col min="13" max="13" width="10.140625" bestFit="1" customWidth="1"/>
    <col min="15" max="15" width="10.140625" bestFit="1" customWidth="1"/>
  </cols>
  <sheetData>
    <row r="1" spans="1:15" s="17" customFormat="1" ht="15.75" customHeight="1">
      <c r="A1" s="172" t="s">
        <v>52</v>
      </c>
      <c r="B1" s="172"/>
      <c r="C1" s="172"/>
      <c r="D1" s="172"/>
      <c r="E1" s="172"/>
      <c r="F1" s="172"/>
      <c r="G1" s="172"/>
      <c r="H1" s="172"/>
      <c r="I1" s="43"/>
      <c r="J1" s="43"/>
    </row>
    <row r="2" spans="1:15" ht="15.75">
      <c r="A2" s="172"/>
      <c r="B2" s="172"/>
      <c r="C2" s="172"/>
      <c r="D2" s="172"/>
      <c r="E2" s="172"/>
      <c r="F2" s="172"/>
      <c r="G2" s="172"/>
      <c r="H2" s="172"/>
    </row>
    <row r="3" spans="1:15" ht="18" customHeight="1">
      <c r="A3" s="185" t="s">
        <v>169</v>
      </c>
      <c r="B3" s="185"/>
      <c r="C3" s="185"/>
      <c r="D3" s="185"/>
      <c r="E3" s="185"/>
      <c r="F3" s="185"/>
      <c r="G3" s="185"/>
      <c r="H3" s="185"/>
    </row>
    <row r="4" spans="1:15" ht="18" customHeight="1">
      <c r="A4" s="185" t="s">
        <v>98</v>
      </c>
      <c r="B4" s="185"/>
      <c r="C4" s="185"/>
      <c r="D4" s="185"/>
      <c r="E4" s="185"/>
      <c r="F4" s="185"/>
      <c r="G4" s="185"/>
      <c r="H4" s="185"/>
    </row>
    <row r="5" spans="1:15" ht="18">
      <c r="A5" s="189"/>
      <c r="B5" s="189"/>
      <c r="C5" s="189"/>
      <c r="D5" s="189"/>
      <c r="E5" s="189"/>
      <c r="F5" s="189"/>
      <c r="G5" s="189"/>
      <c r="H5" s="189"/>
      <c r="L5" s="26"/>
    </row>
    <row r="6" spans="1:15" ht="15" customHeight="1">
      <c r="A6" s="40"/>
      <c r="B6" s="40"/>
      <c r="C6" s="40"/>
      <c r="D6" s="40"/>
      <c r="E6" s="40"/>
      <c r="F6" s="40"/>
      <c r="G6" s="40"/>
      <c r="H6" s="40"/>
      <c r="I6" s="44"/>
      <c r="J6" s="44"/>
      <c r="K6"/>
    </row>
    <row r="7" spans="1:15" ht="20.25" customHeight="1">
      <c r="A7" s="172" t="s">
        <v>150</v>
      </c>
      <c r="B7" s="172"/>
      <c r="C7" s="172"/>
      <c r="D7" s="172"/>
      <c r="E7" s="172"/>
      <c r="F7" s="172"/>
      <c r="G7" s="172"/>
      <c r="H7" s="172"/>
      <c r="I7" s="44"/>
      <c r="J7" s="44"/>
      <c r="K7"/>
    </row>
    <row r="8" spans="1:15" ht="18" customHeight="1">
      <c r="A8" s="3"/>
      <c r="B8" s="3"/>
      <c r="C8" s="3"/>
      <c r="D8" s="3"/>
      <c r="E8" s="3"/>
      <c r="F8" s="3"/>
      <c r="G8" s="4"/>
      <c r="H8" s="22"/>
      <c r="L8" s="26"/>
    </row>
    <row r="9" spans="1:15" ht="25.5" customHeight="1">
      <c r="A9" s="195" t="s">
        <v>65</v>
      </c>
      <c r="B9" s="196"/>
      <c r="C9" s="197"/>
      <c r="D9" s="19" t="s">
        <v>160</v>
      </c>
      <c r="E9" s="19" t="s">
        <v>161</v>
      </c>
      <c r="F9" s="19" t="s">
        <v>158</v>
      </c>
      <c r="G9" s="19" t="s">
        <v>99</v>
      </c>
      <c r="H9" s="19" t="s">
        <v>159</v>
      </c>
      <c r="L9" s="26"/>
    </row>
    <row r="10" spans="1:15" s="27" customFormat="1" ht="24.75" customHeight="1">
      <c r="A10" s="198" t="s">
        <v>252</v>
      </c>
      <c r="B10" s="199"/>
      <c r="C10" s="200"/>
      <c r="D10" s="142">
        <f>+D11+D13+D15+D17+D24+D26</f>
        <v>3651545.56</v>
      </c>
      <c r="E10" s="142">
        <f t="shared" ref="E10:H10" si="0">+E11+E13+E15+E17+E24+E26</f>
        <v>5535552</v>
      </c>
      <c r="F10" s="142">
        <f t="shared" si="0"/>
        <v>5242901</v>
      </c>
      <c r="G10" s="142">
        <f t="shared" si="0"/>
        <v>5684501</v>
      </c>
      <c r="H10" s="142">
        <f t="shared" si="0"/>
        <v>5992001</v>
      </c>
      <c r="I10" s="58"/>
      <c r="J10" s="58"/>
      <c r="K10" s="58"/>
      <c r="M10" s="58"/>
      <c r="O10" s="58"/>
    </row>
    <row r="11" spans="1:15" s="27" customFormat="1" ht="24.75" customHeight="1">
      <c r="A11" s="190" t="s">
        <v>254</v>
      </c>
      <c r="B11" s="191"/>
      <c r="C11" s="192"/>
      <c r="D11" s="68">
        <f>+D12</f>
        <v>2938384.9</v>
      </c>
      <c r="E11" s="68">
        <f t="shared" ref="E11:H11" si="1">+E12</f>
        <v>4635883</v>
      </c>
      <c r="F11" s="68">
        <f t="shared" si="1"/>
        <v>4142000</v>
      </c>
      <c r="G11" s="68">
        <f t="shared" si="1"/>
        <v>4569500</v>
      </c>
      <c r="H11" s="68">
        <f t="shared" si="1"/>
        <v>4870000</v>
      </c>
      <c r="I11" s="58"/>
      <c r="J11" s="58"/>
      <c r="K11" s="58"/>
      <c r="M11" s="58"/>
      <c r="O11" s="58"/>
    </row>
    <row r="12" spans="1:15" s="27" customFormat="1">
      <c r="A12" s="193" t="s">
        <v>239</v>
      </c>
      <c r="B12" s="194"/>
      <c r="C12" s="15" t="s">
        <v>110</v>
      </c>
      <c r="D12" s="96">
        <v>2938384.9</v>
      </c>
      <c r="E12" s="54">
        <v>4635883</v>
      </c>
      <c r="F12" s="54">
        <v>4142000</v>
      </c>
      <c r="G12" s="54">
        <v>4569500</v>
      </c>
      <c r="H12" s="54">
        <v>4870000</v>
      </c>
      <c r="I12" s="69"/>
      <c r="J12" s="137"/>
    </row>
    <row r="13" spans="1:15" s="27" customFormat="1" ht="24.75" customHeight="1">
      <c r="A13" s="190" t="s">
        <v>255</v>
      </c>
      <c r="B13" s="191"/>
      <c r="C13" s="192"/>
      <c r="D13" s="68">
        <f>+D14</f>
        <v>8388.91</v>
      </c>
      <c r="E13" s="68">
        <f t="shared" ref="E13:H13" si="2">+E14</f>
        <v>11151</v>
      </c>
      <c r="F13" s="68">
        <f t="shared" si="2"/>
        <v>11001</v>
      </c>
      <c r="G13" s="68">
        <f t="shared" si="2"/>
        <v>11001</v>
      </c>
      <c r="H13" s="68">
        <f t="shared" si="2"/>
        <v>11001</v>
      </c>
      <c r="I13" s="58"/>
      <c r="J13" s="147"/>
      <c r="K13" s="58"/>
      <c r="M13" s="58"/>
      <c r="O13" s="58"/>
    </row>
    <row r="14" spans="1:15" s="27" customFormat="1" ht="25.5" customHeight="1">
      <c r="A14" s="193" t="s">
        <v>174</v>
      </c>
      <c r="B14" s="194"/>
      <c r="C14" s="15" t="s">
        <v>143</v>
      </c>
      <c r="D14" s="94">
        <v>8388.91</v>
      </c>
      <c r="E14" s="52">
        <v>11151</v>
      </c>
      <c r="F14" s="52">
        <v>11001</v>
      </c>
      <c r="G14" s="52">
        <v>11001</v>
      </c>
      <c r="H14" s="52">
        <v>11001</v>
      </c>
      <c r="I14" s="69"/>
      <c r="J14" s="137"/>
    </row>
    <row r="15" spans="1:15" s="27" customFormat="1" ht="24.75" customHeight="1">
      <c r="A15" s="190" t="s">
        <v>256</v>
      </c>
      <c r="B15" s="191"/>
      <c r="C15" s="192"/>
      <c r="D15" s="68">
        <f>+D16</f>
        <v>521848.57</v>
      </c>
      <c r="E15" s="68">
        <f t="shared" ref="E15:H15" si="3">+E16</f>
        <v>617240</v>
      </c>
      <c r="F15" s="68">
        <f t="shared" si="3"/>
        <v>840000</v>
      </c>
      <c r="G15" s="68">
        <f t="shared" si="3"/>
        <v>840000</v>
      </c>
      <c r="H15" s="68">
        <f t="shared" si="3"/>
        <v>840000</v>
      </c>
      <c r="I15" s="58"/>
      <c r="J15" s="69"/>
      <c r="K15" s="58"/>
      <c r="M15" s="58"/>
      <c r="O15" s="58"/>
    </row>
    <row r="16" spans="1:15" s="27" customFormat="1" ht="25.5" customHeight="1">
      <c r="A16" s="193" t="s">
        <v>175</v>
      </c>
      <c r="B16" s="194"/>
      <c r="C16" s="15" t="s">
        <v>144</v>
      </c>
      <c r="D16" s="96">
        <v>521848.57</v>
      </c>
      <c r="E16" s="54">
        <v>617240</v>
      </c>
      <c r="F16" s="54">
        <v>840000</v>
      </c>
      <c r="G16" s="54">
        <v>840000</v>
      </c>
      <c r="H16" s="54">
        <v>840000</v>
      </c>
      <c r="I16" s="69"/>
      <c r="J16" s="137"/>
    </row>
    <row r="17" spans="1:15" s="27" customFormat="1" ht="24.75" customHeight="1">
      <c r="A17" s="190" t="s">
        <v>257</v>
      </c>
      <c r="B17" s="191"/>
      <c r="C17" s="192"/>
      <c r="D17" s="68">
        <f>+D18+D22</f>
        <v>158125.85</v>
      </c>
      <c r="E17" s="68">
        <f t="shared" ref="E17:H17" si="4">+E18+E22</f>
        <v>253932</v>
      </c>
      <c r="F17" s="68">
        <f t="shared" si="4"/>
        <v>231900</v>
      </c>
      <c r="G17" s="68">
        <f t="shared" si="4"/>
        <v>245000</v>
      </c>
      <c r="H17" s="68">
        <f t="shared" si="4"/>
        <v>252000</v>
      </c>
      <c r="I17" s="58"/>
      <c r="J17" s="69"/>
      <c r="K17" s="58"/>
      <c r="M17" s="58"/>
      <c r="O17" s="58"/>
    </row>
    <row r="18" spans="1:15" s="27" customFormat="1" ht="24.75" customHeight="1">
      <c r="A18" s="190" t="s">
        <v>261</v>
      </c>
      <c r="B18" s="191"/>
      <c r="C18" s="192"/>
      <c r="D18" s="68">
        <f>SUM(D19:D21)</f>
        <v>158125.85</v>
      </c>
      <c r="E18" s="68">
        <f t="shared" ref="E18:H18" si="5">SUM(E19:E21)</f>
        <v>253932</v>
      </c>
      <c r="F18" s="68">
        <f t="shared" si="5"/>
        <v>230600</v>
      </c>
      <c r="G18" s="68">
        <f t="shared" si="5"/>
        <v>243700</v>
      </c>
      <c r="H18" s="68">
        <f t="shared" si="5"/>
        <v>250700</v>
      </c>
      <c r="I18" s="58"/>
      <c r="J18" s="69"/>
      <c r="K18" s="58"/>
      <c r="M18" s="58"/>
      <c r="O18" s="58"/>
    </row>
    <row r="19" spans="1:15" s="27" customFormat="1" ht="25.5" customHeight="1">
      <c r="A19" s="193" t="s">
        <v>240</v>
      </c>
      <c r="B19" s="194"/>
      <c r="C19" s="15" t="s">
        <v>241</v>
      </c>
      <c r="D19" s="96">
        <v>138694.69</v>
      </c>
      <c r="E19" s="54">
        <v>202905</v>
      </c>
      <c r="F19" s="54">
        <f>158500+40400</f>
        <v>198900</v>
      </c>
      <c r="G19" s="54">
        <f>169600+40400</f>
        <v>210000</v>
      </c>
      <c r="H19" s="54">
        <f>174600+40400</f>
        <v>215000</v>
      </c>
      <c r="J19" s="137"/>
    </row>
    <row r="20" spans="1:15" s="27" customFormat="1" ht="25.5" customHeight="1">
      <c r="A20" s="193" t="s">
        <v>242</v>
      </c>
      <c r="B20" s="194"/>
      <c r="C20" s="15" t="s">
        <v>243</v>
      </c>
      <c r="D20" s="96"/>
      <c r="E20" s="54">
        <v>19800</v>
      </c>
      <c r="F20" s="54">
        <v>0</v>
      </c>
      <c r="G20" s="54">
        <v>0</v>
      </c>
      <c r="H20" s="54">
        <v>0</v>
      </c>
      <c r="J20" s="137"/>
    </row>
    <row r="21" spans="1:15" s="27" customFormat="1" ht="25.5" customHeight="1">
      <c r="A21" s="193" t="s">
        <v>177</v>
      </c>
      <c r="B21" s="194"/>
      <c r="C21" s="15" t="s">
        <v>179</v>
      </c>
      <c r="D21" s="96">
        <v>19431.16</v>
      </c>
      <c r="E21" s="54">
        <v>31227</v>
      </c>
      <c r="F21" s="54">
        <f>33000-1300</f>
        <v>31700</v>
      </c>
      <c r="G21" s="54">
        <f>35000-1300</f>
        <v>33700</v>
      </c>
      <c r="H21" s="54">
        <f>37000-1300</f>
        <v>35700</v>
      </c>
      <c r="J21" s="137"/>
    </row>
    <row r="22" spans="1:15" s="27" customFormat="1" ht="24.75" customHeight="1">
      <c r="A22" s="190" t="s">
        <v>262</v>
      </c>
      <c r="B22" s="191"/>
      <c r="C22" s="192"/>
      <c r="D22" s="68">
        <f>+D23</f>
        <v>0</v>
      </c>
      <c r="E22" s="68">
        <f t="shared" ref="E22:H22" si="6">+E23</f>
        <v>0</v>
      </c>
      <c r="F22" s="68">
        <f t="shared" si="6"/>
        <v>1300</v>
      </c>
      <c r="G22" s="68">
        <f t="shared" si="6"/>
        <v>1300</v>
      </c>
      <c r="H22" s="68">
        <f t="shared" si="6"/>
        <v>1300</v>
      </c>
      <c r="I22" s="58"/>
      <c r="J22" s="147"/>
      <c r="K22" s="58"/>
      <c r="M22" s="58"/>
      <c r="O22" s="58"/>
    </row>
    <row r="23" spans="1:15" s="27" customFormat="1" ht="25.5" customHeight="1">
      <c r="A23" s="193" t="s">
        <v>180</v>
      </c>
      <c r="B23" s="194"/>
      <c r="C23" s="15" t="s">
        <v>181</v>
      </c>
      <c r="D23" s="54">
        <v>0</v>
      </c>
      <c r="E23" s="54">
        <v>0</v>
      </c>
      <c r="F23" s="54">
        <v>1300</v>
      </c>
      <c r="G23" s="54">
        <v>1300</v>
      </c>
      <c r="H23" s="54">
        <v>1300</v>
      </c>
      <c r="J23" s="137"/>
    </row>
    <row r="24" spans="1:15" s="27" customFormat="1" ht="24.75" customHeight="1">
      <c r="A24" s="190" t="s">
        <v>258</v>
      </c>
      <c r="B24" s="191"/>
      <c r="C24" s="192"/>
      <c r="D24" s="68">
        <f>+D25</f>
        <v>24492.33</v>
      </c>
      <c r="E24" s="68">
        <f t="shared" ref="E24:H24" si="7">+E25</f>
        <v>16000</v>
      </c>
      <c r="F24" s="68">
        <f t="shared" si="7"/>
        <v>17000</v>
      </c>
      <c r="G24" s="68">
        <f t="shared" si="7"/>
        <v>18000</v>
      </c>
      <c r="H24" s="68">
        <f t="shared" si="7"/>
        <v>18000</v>
      </c>
      <c r="I24" s="58"/>
      <c r="J24" s="69"/>
      <c r="K24" s="58"/>
      <c r="M24" s="58"/>
      <c r="O24" s="58"/>
    </row>
    <row r="25" spans="1:15" s="27" customFormat="1" ht="25.5" customHeight="1">
      <c r="A25" s="193" t="s">
        <v>182</v>
      </c>
      <c r="B25" s="194"/>
      <c r="C25" s="15" t="s">
        <v>145</v>
      </c>
      <c r="D25" s="96">
        <v>24492.33</v>
      </c>
      <c r="E25" s="54">
        <v>16000</v>
      </c>
      <c r="F25" s="54">
        <v>17000</v>
      </c>
      <c r="G25" s="54">
        <v>18000</v>
      </c>
      <c r="H25" s="54">
        <v>18000</v>
      </c>
      <c r="J25" s="137"/>
    </row>
    <row r="26" spans="1:15" s="27" customFormat="1" ht="24.75" customHeight="1">
      <c r="A26" s="190" t="s">
        <v>259</v>
      </c>
      <c r="B26" s="191"/>
      <c r="C26" s="192"/>
      <c r="D26" s="68">
        <f>+D27</f>
        <v>305</v>
      </c>
      <c r="E26" s="68">
        <f t="shared" ref="E26:H26" si="8">+E27</f>
        <v>1346</v>
      </c>
      <c r="F26" s="68">
        <f t="shared" si="8"/>
        <v>1000</v>
      </c>
      <c r="G26" s="68">
        <f t="shared" si="8"/>
        <v>1000</v>
      </c>
      <c r="H26" s="68">
        <f t="shared" si="8"/>
        <v>1000</v>
      </c>
      <c r="I26" s="58"/>
      <c r="J26" s="69"/>
      <c r="K26" s="58"/>
      <c r="M26" s="58"/>
      <c r="O26" s="58"/>
    </row>
    <row r="27" spans="1:15" s="27" customFormat="1" ht="32.25" customHeight="1">
      <c r="A27" s="201" t="s">
        <v>183</v>
      </c>
      <c r="B27" s="202"/>
      <c r="C27" s="15" t="s">
        <v>184</v>
      </c>
      <c r="D27" s="96">
        <v>305</v>
      </c>
      <c r="E27" s="54">
        <v>1346</v>
      </c>
      <c r="F27" s="54">
        <v>1000</v>
      </c>
      <c r="G27" s="54">
        <v>1000</v>
      </c>
      <c r="H27" s="54">
        <v>1000</v>
      </c>
      <c r="J27" s="137"/>
    </row>
    <row r="29" spans="1:15" ht="25.5" customHeight="1">
      <c r="A29" s="195" t="s">
        <v>65</v>
      </c>
      <c r="B29" s="196"/>
      <c r="C29" s="197"/>
      <c r="D29" s="19" t="s">
        <v>160</v>
      </c>
      <c r="E29" s="19" t="s">
        <v>161</v>
      </c>
      <c r="F29" s="19" t="s">
        <v>158</v>
      </c>
      <c r="G29" s="19" t="s">
        <v>99</v>
      </c>
      <c r="H29" s="19" t="s">
        <v>159</v>
      </c>
    </row>
    <row r="30" spans="1:15" s="27" customFormat="1" ht="24.75" customHeight="1">
      <c r="A30" s="198" t="s">
        <v>253</v>
      </c>
      <c r="B30" s="199"/>
      <c r="C30" s="200"/>
      <c r="D30" s="142">
        <f>+D31+D33+D35+D38+D45+D47</f>
        <v>3699925.99</v>
      </c>
      <c r="E30" s="142">
        <f t="shared" ref="E30:H30" si="9">+E31+E33+E35+E38+E45+E47</f>
        <v>5505919</v>
      </c>
      <c r="F30" s="142">
        <f t="shared" si="9"/>
        <v>5253901</v>
      </c>
      <c r="G30" s="142">
        <f t="shared" si="9"/>
        <v>5684501</v>
      </c>
      <c r="H30" s="142">
        <f t="shared" si="9"/>
        <v>5992001</v>
      </c>
      <c r="I30" s="58"/>
      <c r="J30" s="58"/>
      <c r="K30" s="58"/>
      <c r="M30" s="58"/>
      <c r="O30" s="58"/>
    </row>
    <row r="31" spans="1:15" s="27" customFormat="1" ht="24.75" customHeight="1">
      <c r="A31" s="190" t="s">
        <v>254</v>
      </c>
      <c r="B31" s="191"/>
      <c r="C31" s="192"/>
      <c r="D31" s="68">
        <f>+D32</f>
        <v>2942382.25</v>
      </c>
      <c r="E31" s="68">
        <f t="shared" ref="E31:H31" si="10">+E32</f>
        <v>4627700</v>
      </c>
      <c r="F31" s="68">
        <f t="shared" si="10"/>
        <v>4142000</v>
      </c>
      <c r="G31" s="68">
        <f t="shared" si="10"/>
        <v>4569500</v>
      </c>
      <c r="H31" s="68">
        <f t="shared" si="10"/>
        <v>4870000</v>
      </c>
      <c r="I31" s="58"/>
      <c r="J31" s="58"/>
      <c r="K31" s="58"/>
      <c r="M31" s="58"/>
      <c r="O31" s="58"/>
    </row>
    <row r="32" spans="1:15" s="27" customFormat="1" ht="25.5" customHeight="1">
      <c r="A32" s="193" t="s">
        <v>239</v>
      </c>
      <c r="B32" s="194"/>
      <c r="C32" s="15" t="s">
        <v>110</v>
      </c>
      <c r="D32" s="96">
        <v>2942382.25</v>
      </c>
      <c r="E32" s="54">
        <v>4627700</v>
      </c>
      <c r="F32" s="54">
        <v>4142000</v>
      </c>
      <c r="G32" s="54">
        <v>4569500</v>
      </c>
      <c r="H32" s="54">
        <v>4870000</v>
      </c>
      <c r="I32" s="69"/>
      <c r="J32" s="69"/>
    </row>
    <row r="33" spans="1:15" s="27" customFormat="1" ht="24.75" customHeight="1">
      <c r="A33" s="190" t="s">
        <v>255</v>
      </c>
      <c r="B33" s="191"/>
      <c r="C33" s="192"/>
      <c r="D33" s="68">
        <f>+D34</f>
        <v>8388.91</v>
      </c>
      <c r="E33" s="68">
        <f t="shared" ref="E33:H33" si="11">+E34</f>
        <v>11151</v>
      </c>
      <c r="F33" s="68">
        <f t="shared" si="11"/>
        <v>11001</v>
      </c>
      <c r="G33" s="68">
        <f t="shared" si="11"/>
        <v>11001</v>
      </c>
      <c r="H33" s="68">
        <f t="shared" si="11"/>
        <v>11001</v>
      </c>
      <c r="I33" s="58"/>
      <c r="J33" s="58"/>
      <c r="K33" s="58"/>
      <c r="M33" s="58"/>
      <c r="O33" s="58"/>
    </row>
    <row r="34" spans="1:15" s="27" customFormat="1" ht="25.5" customHeight="1">
      <c r="A34" s="193" t="s">
        <v>174</v>
      </c>
      <c r="B34" s="194"/>
      <c r="C34" s="15" t="s">
        <v>143</v>
      </c>
      <c r="D34" s="94">
        <v>8388.91</v>
      </c>
      <c r="E34" s="52">
        <v>11151</v>
      </c>
      <c r="F34" s="52">
        <v>11001</v>
      </c>
      <c r="G34" s="52">
        <v>11001</v>
      </c>
      <c r="H34" s="52">
        <v>11001</v>
      </c>
      <c r="I34" s="69"/>
      <c r="J34" s="69"/>
    </row>
    <row r="35" spans="1:15" s="27" customFormat="1" ht="24.75" customHeight="1">
      <c r="A35" s="190" t="s">
        <v>256</v>
      </c>
      <c r="B35" s="191"/>
      <c r="C35" s="192"/>
      <c r="D35" s="68">
        <f>+D36+D37</f>
        <v>549470.29</v>
      </c>
      <c r="E35" s="68">
        <f t="shared" ref="E35:H35" si="12">+E36+E37</f>
        <v>618695</v>
      </c>
      <c r="F35" s="68">
        <f t="shared" si="12"/>
        <v>844000</v>
      </c>
      <c r="G35" s="68">
        <f t="shared" si="12"/>
        <v>840000</v>
      </c>
      <c r="H35" s="68">
        <f t="shared" si="12"/>
        <v>840000</v>
      </c>
      <c r="I35" s="58"/>
      <c r="J35" s="58"/>
      <c r="K35" s="58"/>
      <c r="M35" s="58"/>
      <c r="O35" s="58"/>
    </row>
    <row r="36" spans="1:15" s="27" customFormat="1" ht="25.5" customHeight="1">
      <c r="A36" s="193" t="s">
        <v>175</v>
      </c>
      <c r="B36" s="194"/>
      <c r="C36" s="15" t="s">
        <v>144</v>
      </c>
      <c r="D36" s="96">
        <v>549470.29</v>
      </c>
      <c r="E36" s="54">
        <v>617240</v>
      </c>
      <c r="F36" s="54">
        <f>770500+18100+10950+40450</f>
        <v>840000</v>
      </c>
      <c r="G36" s="54">
        <f>770500+18100+10950+40450</f>
        <v>840000</v>
      </c>
      <c r="H36" s="54">
        <f>770500+18100+10950+40450</f>
        <v>840000</v>
      </c>
      <c r="I36" s="69"/>
    </row>
    <row r="37" spans="1:15" s="27" customFormat="1" ht="25.5" customHeight="1">
      <c r="A37" s="193" t="s">
        <v>176</v>
      </c>
      <c r="B37" s="194"/>
      <c r="C37" s="15" t="s">
        <v>178</v>
      </c>
      <c r="D37" s="96">
        <v>0</v>
      </c>
      <c r="E37" s="54">
        <v>1455</v>
      </c>
      <c r="F37" s="54">
        <v>4000</v>
      </c>
      <c r="G37" s="54">
        <v>0</v>
      </c>
      <c r="H37" s="54">
        <v>0</v>
      </c>
      <c r="I37" s="69"/>
    </row>
    <row r="38" spans="1:15" s="27" customFormat="1" ht="24.75" customHeight="1">
      <c r="A38" s="190" t="s">
        <v>257</v>
      </c>
      <c r="B38" s="191"/>
      <c r="C38" s="192"/>
      <c r="D38" s="68">
        <f>+D39+D43</f>
        <v>174887.21</v>
      </c>
      <c r="E38" s="68">
        <f t="shared" ref="E38:H38" si="13">+E39+E43</f>
        <v>231027</v>
      </c>
      <c r="F38" s="68">
        <f t="shared" si="13"/>
        <v>238900</v>
      </c>
      <c r="G38" s="68">
        <f t="shared" si="13"/>
        <v>245000</v>
      </c>
      <c r="H38" s="68">
        <f t="shared" si="13"/>
        <v>252000</v>
      </c>
      <c r="I38" s="58"/>
      <c r="J38" s="58"/>
      <c r="K38" s="58"/>
      <c r="M38" s="58"/>
      <c r="O38" s="58"/>
    </row>
    <row r="39" spans="1:15" s="27" customFormat="1" ht="24.75" customHeight="1">
      <c r="A39" s="190" t="s">
        <v>261</v>
      </c>
      <c r="B39" s="191"/>
      <c r="C39" s="192"/>
      <c r="D39" s="68">
        <f>SUM(D40:D42)</f>
        <v>174887.21</v>
      </c>
      <c r="E39" s="68">
        <f>SUM(E40:E42)</f>
        <v>231027</v>
      </c>
      <c r="F39" s="68">
        <f t="shared" ref="F39:H39" si="14">SUM(F40:F42)</f>
        <v>237600</v>
      </c>
      <c r="G39" s="68">
        <f t="shared" si="14"/>
        <v>243700</v>
      </c>
      <c r="H39" s="68">
        <f t="shared" si="14"/>
        <v>250700</v>
      </c>
      <c r="I39" s="58"/>
      <c r="J39" s="58"/>
      <c r="K39" s="58"/>
      <c r="M39" s="58"/>
      <c r="O39" s="58"/>
    </row>
    <row r="40" spans="1:15" s="27" customFormat="1" ht="25.5" customHeight="1">
      <c r="A40" s="193" t="s">
        <v>240</v>
      </c>
      <c r="B40" s="194"/>
      <c r="C40" s="15" t="s">
        <v>241</v>
      </c>
      <c r="D40" s="96">
        <v>155456.04999999999</v>
      </c>
      <c r="E40" s="54">
        <v>180000</v>
      </c>
      <c r="F40" s="54">
        <v>198900</v>
      </c>
      <c r="G40" s="54">
        <v>210000</v>
      </c>
      <c r="H40" s="54">
        <v>215000</v>
      </c>
    </row>
    <row r="41" spans="1:15" s="27" customFormat="1" ht="25.5" customHeight="1">
      <c r="A41" s="193" t="s">
        <v>242</v>
      </c>
      <c r="B41" s="194"/>
      <c r="C41" s="15" t="s">
        <v>243</v>
      </c>
      <c r="D41" s="96">
        <v>0</v>
      </c>
      <c r="E41" s="54">
        <v>19800</v>
      </c>
      <c r="F41" s="54">
        <v>7000</v>
      </c>
      <c r="G41" s="54">
        <v>0</v>
      </c>
      <c r="H41" s="54">
        <v>0</v>
      </c>
    </row>
    <row r="42" spans="1:15" s="27" customFormat="1" ht="25.5" customHeight="1">
      <c r="A42" s="193" t="s">
        <v>177</v>
      </c>
      <c r="B42" s="194"/>
      <c r="C42" s="15" t="s">
        <v>179</v>
      </c>
      <c r="D42" s="96">
        <v>19431.16</v>
      </c>
      <c r="E42" s="54">
        <v>31227</v>
      </c>
      <c r="F42" s="54">
        <f>33000-1300</f>
        <v>31700</v>
      </c>
      <c r="G42" s="54">
        <f>35000-1300</f>
        <v>33700</v>
      </c>
      <c r="H42" s="54">
        <f>37000-1300</f>
        <v>35700</v>
      </c>
    </row>
    <row r="43" spans="1:15" s="27" customFormat="1" ht="24.75" customHeight="1">
      <c r="A43" s="190" t="s">
        <v>262</v>
      </c>
      <c r="B43" s="191"/>
      <c r="C43" s="192"/>
      <c r="D43" s="68">
        <f>+D44</f>
        <v>0</v>
      </c>
      <c r="E43" s="68">
        <f t="shared" ref="E43:H43" si="15">+E44</f>
        <v>0</v>
      </c>
      <c r="F43" s="68">
        <f t="shared" si="15"/>
        <v>1300</v>
      </c>
      <c r="G43" s="68">
        <f t="shared" si="15"/>
        <v>1300</v>
      </c>
      <c r="H43" s="68">
        <f t="shared" si="15"/>
        <v>1300</v>
      </c>
      <c r="I43" s="58"/>
      <c r="J43" s="58"/>
      <c r="K43" s="58"/>
      <c r="M43" s="58"/>
      <c r="O43" s="58"/>
    </row>
    <row r="44" spans="1:15" s="27" customFormat="1" ht="25.5" customHeight="1">
      <c r="A44" s="193" t="s">
        <v>180</v>
      </c>
      <c r="B44" s="194"/>
      <c r="C44" s="15" t="s">
        <v>181</v>
      </c>
      <c r="D44" s="96">
        <v>0</v>
      </c>
      <c r="E44" s="54">
        <v>0</v>
      </c>
      <c r="F44" s="54">
        <v>1300</v>
      </c>
      <c r="G44" s="54">
        <v>1300</v>
      </c>
      <c r="H44" s="54">
        <v>1300</v>
      </c>
    </row>
    <row r="45" spans="1:15" s="27" customFormat="1" ht="24.75" customHeight="1">
      <c r="A45" s="190" t="s">
        <v>258</v>
      </c>
      <c r="B45" s="191"/>
      <c r="C45" s="192"/>
      <c r="D45" s="68">
        <f>+D46</f>
        <v>24492.33</v>
      </c>
      <c r="E45" s="68">
        <f t="shared" ref="E45:H45" si="16">+E46</f>
        <v>16000</v>
      </c>
      <c r="F45" s="68">
        <f t="shared" si="16"/>
        <v>17000</v>
      </c>
      <c r="G45" s="68">
        <f t="shared" si="16"/>
        <v>18000</v>
      </c>
      <c r="H45" s="68">
        <f t="shared" si="16"/>
        <v>18000</v>
      </c>
      <c r="I45" s="58"/>
      <c r="J45" s="58"/>
      <c r="K45" s="58"/>
      <c r="M45" s="58"/>
      <c r="O45" s="58"/>
    </row>
    <row r="46" spans="1:15" s="27" customFormat="1" ht="25.5" customHeight="1">
      <c r="A46" s="193" t="s">
        <v>182</v>
      </c>
      <c r="B46" s="194"/>
      <c r="C46" s="15" t="s">
        <v>145</v>
      </c>
      <c r="D46" s="96">
        <v>24492.33</v>
      </c>
      <c r="E46" s="54">
        <v>16000</v>
      </c>
      <c r="F46" s="54">
        <v>17000</v>
      </c>
      <c r="G46" s="54">
        <v>18000</v>
      </c>
      <c r="H46" s="54">
        <v>18000</v>
      </c>
    </row>
    <row r="47" spans="1:15" s="27" customFormat="1" ht="24.75" customHeight="1">
      <c r="A47" s="190" t="s">
        <v>259</v>
      </c>
      <c r="B47" s="191"/>
      <c r="C47" s="192"/>
      <c r="D47" s="68">
        <f>+D48</f>
        <v>305</v>
      </c>
      <c r="E47" s="68">
        <f t="shared" ref="E47:H47" si="17">+E48</f>
        <v>1346</v>
      </c>
      <c r="F47" s="68">
        <f t="shared" si="17"/>
        <v>1000</v>
      </c>
      <c r="G47" s="68">
        <f t="shared" si="17"/>
        <v>1000</v>
      </c>
      <c r="H47" s="68">
        <f t="shared" si="17"/>
        <v>1000</v>
      </c>
      <c r="I47" s="58"/>
      <c r="J47" s="58"/>
      <c r="K47" s="58"/>
      <c r="M47" s="58"/>
      <c r="O47" s="58"/>
    </row>
    <row r="48" spans="1:15" s="27" customFormat="1" ht="30" customHeight="1">
      <c r="A48" s="201" t="s">
        <v>183</v>
      </c>
      <c r="B48" s="202"/>
      <c r="C48" s="15" t="s">
        <v>184</v>
      </c>
      <c r="D48" s="96">
        <v>305</v>
      </c>
      <c r="E48" s="54">
        <v>1346</v>
      </c>
      <c r="F48" s="54">
        <v>1000</v>
      </c>
      <c r="G48" s="54">
        <v>1000</v>
      </c>
      <c r="H48" s="54">
        <v>1000</v>
      </c>
    </row>
  </sheetData>
  <mergeCells count="45">
    <mergeCell ref="A48:B48"/>
    <mergeCell ref="A30:C30"/>
    <mergeCell ref="A32:B32"/>
    <mergeCell ref="A34:B34"/>
    <mergeCell ref="A37:B37"/>
    <mergeCell ref="A42:B42"/>
    <mergeCell ref="A36:B36"/>
    <mergeCell ref="A40:B40"/>
    <mergeCell ref="A41:B41"/>
    <mergeCell ref="A44:B44"/>
    <mergeCell ref="A31:C31"/>
    <mergeCell ref="A33:C33"/>
    <mergeCell ref="A35:C35"/>
    <mergeCell ref="A38:C38"/>
    <mergeCell ref="A39:C39"/>
    <mergeCell ref="A43:C43"/>
    <mergeCell ref="A7:H7"/>
    <mergeCell ref="A1:H1"/>
    <mergeCell ref="A3:H3"/>
    <mergeCell ref="A5:H5"/>
    <mergeCell ref="A2:H2"/>
    <mergeCell ref="A4:H4"/>
    <mergeCell ref="A9:C9"/>
    <mergeCell ref="A29:C29"/>
    <mergeCell ref="A10:C10"/>
    <mergeCell ref="A12:B12"/>
    <mergeCell ref="A14:B14"/>
    <mergeCell ref="A16:B16"/>
    <mergeCell ref="A19:B19"/>
    <mergeCell ref="A21:B21"/>
    <mergeCell ref="A25:B25"/>
    <mergeCell ref="A27:B27"/>
    <mergeCell ref="A23:B23"/>
    <mergeCell ref="A20:B20"/>
    <mergeCell ref="A11:C11"/>
    <mergeCell ref="A13:C13"/>
    <mergeCell ref="A45:C45"/>
    <mergeCell ref="A47:C47"/>
    <mergeCell ref="A15:C15"/>
    <mergeCell ref="A17:C17"/>
    <mergeCell ref="A24:C24"/>
    <mergeCell ref="A26:C26"/>
    <mergeCell ref="A18:C18"/>
    <mergeCell ref="A22:C22"/>
    <mergeCell ref="A46:B46"/>
  </mergeCells>
  <phoneticPr fontId="42" type="noConversion"/>
  <pageMargins left="0.7" right="0.7" top="0.75" bottom="0.75" header="0.3" footer="0.3"/>
  <pageSetup paperSize="9" scale="7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2"/>
  <sheetViews>
    <sheetView workbookViewId="0">
      <selection activeCell="F13" sqref="F13"/>
    </sheetView>
  </sheetViews>
  <sheetFormatPr defaultRowHeight="15"/>
  <cols>
    <col min="1" max="1" width="37.7109375" customWidth="1"/>
    <col min="2" max="6" width="25.28515625" customWidth="1"/>
  </cols>
  <sheetData>
    <row r="1" spans="1:9" ht="15.75">
      <c r="A1" s="172" t="s">
        <v>53</v>
      </c>
      <c r="B1" s="172"/>
      <c r="C1" s="172"/>
      <c r="D1" s="172"/>
      <c r="E1" s="172"/>
      <c r="F1" s="172"/>
      <c r="G1" s="43"/>
      <c r="H1" s="43"/>
      <c r="I1" s="43"/>
    </row>
    <row r="3" spans="1:9" ht="15.75">
      <c r="A3" s="185" t="s">
        <v>244</v>
      </c>
      <c r="B3" s="185"/>
      <c r="C3" s="185"/>
      <c r="D3" s="185"/>
      <c r="E3" s="185"/>
      <c r="F3" s="185"/>
    </row>
    <row r="5" spans="1:9" ht="18">
      <c r="A5" s="3"/>
      <c r="B5" s="3"/>
      <c r="C5" s="3"/>
      <c r="D5" s="3"/>
      <c r="E5" s="4"/>
      <c r="F5" s="4"/>
    </row>
    <row r="6" spans="1:9" ht="15.75" customHeight="1">
      <c r="A6" s="172" t="s">
        <v>151</v>
      </c>
      <c r="B6" s="172"/>
      <c r="C6" s="172"/>
      <c r="D6" s="172"/>
      <c r="E6" s="172"/>
      <c r="F6" s="172"/>
    </row>
    <row r="7" spans="1:9" ht="18">
      <c r="A7" s="3"/>
      <c r="B7" s="3"/>
      <c r="C7" s="3"/>
      <c r="D7" s="3"/>
      <c r="E7" s="4"/>
      <c r="F7" s="4"/>
    </row>
    <row r="8" spans="1:9" ht="25.5">
      <c r="A8" s="13" t="s">
        <v>13</v>
      </c>
      <c r="B8" s="12" t="s">
        <v>160</v>
      </c>
      <c r="C8" s="13" t="s">
        <v>161</v>
      </c>
      <c r="D8" s="13" t="s">
        <v>158</v>
      </c>
      <c r="E8" s="13" t="s">
        <v>99</v>
      </c>
      <c r="F8" s="13" t="s">
        <v>159</v>
      </c>
    </row>
    <row r="9" spans="1:9" ht="15.75" customHeight="1">
      <c r="A9" s="9" t="s">
        <v>14</v>
      </c>
      <c r="B9" s="7">
        <f>+B10</f>
        <v>3699925.99</v>
      </c>
      <c r="C9" s="7">
        <f t="shared" ref="C9:F11" si="0">+C10</f>
        <v>5505919</v>
      </c>
      <c r="D9" s="7">
        <f t="shared" si="0"/>
        <v>5253901</v>
      </c>
      <c r="E9" s="7">
        <f t="shared" si="0"/>
        <v>5684501</v>
      </c>
      <c r="F9" s="7">
        <f t="shared" si="0"/>
        <v>5992001</v>
      </c>
    </row>
    <row r="10" spans="1:9" ht="15.75" customHeight="1">
      <c r="A10" s="9" t="s">
        <v>38</v>
      </c>
      <c r="B10" s="7">
        <f>+B11</f>
        <v>3699925.99</v>
      </c>
      <c r="C10" s="7">
        <f t="shared" si="0"/>
        <v>5505919</v>
      </c>
      <c r="D10" s="7">
        <f t="shared" si="0"/>
        <v>5253901</v>
      </c>
      <c r="E10" s="7">
        <f t="shared" si="0"/>
        <v>5684501</v>
      </c>
      <c r="F10" s="7">
        <f t="shared" si="0"/>
        <v>5992001</v>
      </c>
    </row>
    <row r="11" spans="1:9" ht="15.75" customHeight="1">
      <c r="A11" s="11" t="s">
        <v>37</v>
      </c>
      <c r="B11" s="7">
        <f>+B12</f>
        <v>3699925.99</v>
      </c>
      <c r="C11" s="7">
        <f t="shared" si="0"/>
        <v>5505919</v>
      </c>
      <c r="D11" s="7">
        <f t="shared" si="0"/>
        <v>5253901</v>
      </c>
      <c r="E11" s="7">
        <f t="shared" si="0"/>
        <v>5684501</v>
      </c>
      <c r="F11" s="7">
        <f t="shared" si="0"/>
        <v>5992001</v>
      </c>
    </row>
    <row r="12" spans="1:9" ht="15.75" customHeight="1">
      <c r="A12" s="11" t="s">
        <v>39</v>
      </c>
      <c r="B12" s="95">
        <v>3699925.99</v>
      </c>
      <c r="C12" s="8">
        <v>5505919</v>
      </c>
      <c r="D12" s="8">
        <v>5253901</v>
      </c>
      <c r="E12" s="8">
        <v>5684501</v>
      </c>
      <c r="F12" s="8">
        <v>5992001</v>
      </c>
    </row>
  </sheetData>
  <mergeCells count="3">
    <mergeCell ref="A1:F1"/>
    <mergeCell ref="A6:F6"/>
    <mergeCell ref="A3:F3"/>
  </mergeCells>
  <pageMargins left="0.7" right="0.7" top="0.75" bottom="0.75" header="0.3" footer="0.3"/>
  <pageSetup paperSize="9" scale="7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2"/>
  <sheetViews>
    <sheetView workbookViewId="0">
      <selection activeCell="C29" sqref="C29"/>
    </sheetView>
  </sheetViews>
  <sheetFormatPr defaultRowHeight="15"/>
  <cols>
    <col min="1" max="1" width="7.42578125" bestFit="1" customWidth="1"/>
    <col min="2" max="2" width="8.5703125" customWidth="1"/>
    <col min="3" max="3" width="25.85546875" customWidth="1"/>
    <col min="4" max="8" width="14.7109375" customWidth="1"/>
  </cols>
  <sheetData>
    <row r="1" spans="1:8" ht="15.75" customHeight="1">
      <c r="A1" s="172" t="s">
        <v>54</v>
      </c>
      <c r="B1" s="172"/>
      <c r="C1" s="172"/>
      <c r="D1" s="172"/>
      <c r="E1" s="172"/>
      <c r="F1" s="172"/>
      <c r="G1" s="172"/>
      <c r="H1" s="172"/>
    </row>
    <row r="2" spans="1:8" ht="15.75" customHeight="1">
      <c r="A2" s="40"/>
      <c r="B2" s="40"/>
      <c r="C2" s="40"/>
      <c r="D2" s="40"/>
      <c r="E2" s="40"/>
      <c r="F2" s="40"/>
      <c r="G2" s="40"/>
      <c r="H2" s="40"/>
    </row>
    <row r="3" spans="1:8" ht="39.75" customHeight="1">
      <c r="A3" s="203" t="s">
        <v>245</v>
      </c>
      <c r="B3" s="185"/>
      <c r="C3" s="185"/>
      <c r="D3" s="185"/>
      <c r="E3" s="185"/>
      <c r="F3" s="185"/>
      <c r="G3" s="185"/>
      <c r="H3" s="185"/>
    </row>
    <row r="5" spans="1:8" ht="15.75">
      <c r="A5" s="172" t="s">
        <v>152</v>
      </c>
      <c r="B5" s="173"/>
      <c r="C5" s="173"/>
      <c r="D5" s="173"/>
      <c r="E5" s="173"/>
      <c r="F5" s="173"/>
      <c r="G5" s="173"/>
      <c r="H5" s="173"/>
    </row>
    <row r="6" spans="1:8" ht="18" customHeight="1">
      <c r="A6" s="3"/>
      <c r="B6" s="3"/>
      <c r="C6" s="3"/>
      <c r="D6" s="3"/>
      <c r="E6" s="3"/>
      <c r="F6" s="3"/>
      <c r="G6" s="3"/>
      <c r="H6" s="3"/>
    </row>
    <row r="7" spans="1:8" ht="18" customHeight="1">
      <c r="A7" s="172" t="s">
        <v>135</v>
      </c>
      <c r="B7" s="173"/>
      <c r="C7" s="173"/>
      <c r="D7" s="173"/>
      <c r="E7" s="173"/>
      <c r="F7" s="173"/>
      <c r="G7" s="173"/>
      <c r="H7" s="173"/>
    </row>
    <row r="8" spans="1:8" ht="18">
      <c r="A8" s="3"/>
      <c r="B8" s="3"/>
      <c r="C8" s="3"/>
      <c r="D8" s="3"/>
      <c r="E8" s="3"/>
      <c r="F8" s="3"/>
      <c r="G8" s="4"/>
      <c r="H8" s="4"/>
    </row>
    <row r="9" spans="1:8" ht="33" customHeight="1">
      <c r="A9" s="13" t="s">
        <v>5</v>
      </c>
      <c r="B9" s="12" t="s">
        <v>6</v>
      </c>
      <c r="C9" s="12" t="s">
        <v>24</v>
      </c>
      <c r="D9" s="12" t="s">
        <v>160</v>
      </c>
      <c r="E9" s="13" t="s">
        <v>161</v>
      </c>
      <c r="F9" s="13" t="s">
        <v>158</v>
      </c>
      <c r="G9" s="13" t="s">
        <v>99</v>
      </c>
      <c r="H9" s="13" t="s">
        <v>159</v>
      </c>
    </row>
    <row r="10" spans="1:8" s="17" customFormat="1" ht="25.5">
      <c r="A10" s="9">
        <v>8</v>
      </c>
      <c r="B10" s="9"/>
      <c r="C10" s="9" t="s">
        <v>15</v>
      </c>
      <c r="D10" s="21">
        <f>+D11</f>
        <v>0</v>
      </c>
      <c r="E10" s="21">
        <f t="shared" ref="E10:H10" si="0">+E11</f>
        <v>0</v>
      </c>
      <c r="F10" s="21">
        <f t="shared" si="0"/>
        <v>0</v>
      </c>
      <c r="G10" s="21">
        <f t="shared" si="0"/>
        <v>0</v>
      </c>
      <c r="H10" s="21">
        <f t="shared" si="0"/>
        <v>0</v>
      </c>
    </row>
    <row r="11" spans="1:8" s="17" customFormat="1">
      <c r="A11" s="9"/>
      <c r="B11" s="70">
        <v>84</v>
      </c>
      <c r="C11" s="70" t="s">
        <v>66</v>
      </c>
      <c r="D11" s="21">
        <v>0</v>
      </c>
      <c r="E11" s="21">
        <v>0</v>
      </c>
      <c r="F11" s="21">
        <v>0</v>
      </c>
      <c r="G11" s="21">
        <v>0</v>
      </c>
      <c r="H11" s="21">
        <v>0</v>
      </c>
    </row>
    <row r="12" spans="1:8" s="17" customFormat="1" ht="25.5">
      <c r="A12" s="10">
        <v>5</v>
      </c>
      <c r="B12" s="10"/>
      <c r="C12" s="14" t="s">
        <v>16</v>
      </c>
      <c r="D12" s="21">
        <f>+D13</f>
        <v>0</v>
      </c>
      <c r="E12" s="21">
        <f t="shared" ref="E12:H12" si="1">+E13</f>
        <v>0</v>
      </c>
      <c r="F12" s="21">
        <f t="shared" si="1"/>
        <v>0</v>
      </c>
      <c r="G12" s="21">
        <f t="shared" si="1"/>
        <v>0</v>
      </c>
      <c r="H12" s="21">
        <f t="shared" si="1"/>
        <v>0</v>
      </c>
    </row>
    <row r="13" spans="1:8" s="17" customFormat="1" ht="42.75">
      <c r="A13" s="10"/>
      <c r="B13" s="70">
        <v>54</v>
      </c>
      <c r="C13" s="71" t="s">
        <v>67</v>
      </c>
      <c r="D13" s="21">
        <f>SUM(D24:D32)</f>
        <v>0</v>
      </c>
      <c r="E13" s="21">
        <f t="shared" ref="E13:H13" si="2">SUM(E24:E32)</f>
        <v>0</v>
      </c>
      <c r="F13" s="21">
        <f t="shared" si="2"/>
        <v>0</v>
      </c>
      <c r="G13" s="21">
        <f t="shared" si="2"/>
        <v>0</v>
      </c>
      <c r="H13" s="21">
        <f t="shared" si="2"/>
        <v>0</v>
      </c>
    </row>
    <row r="14" spans="1:8" s="17" customFormat="1">
      <c r="A14" s="100"/>
      <c r="B14" s="101"/>
      <c r="C14" s="102"/>
      <c r="D14" s="103"/>
      <c r="E14" s="103"/>
      <c r="F14" s="103"/>
      <c r="G14" s="103"/>
      <c r="H14" s="103"/>
    </row>
    <row r="15" spans="1:8" s="17" customFormat="1">
      <c r="A15" s="104"/>
      <c r="B15" s="105"/>
      <c r="C15" s="106"/>
      <c r="D15" s="107"/>
      <c r="E15" s="107"/>
      <c r="F15" s="107"/>
      <c r="G15" s="107"/>
      <c r="H15" s="107"/>
    </row>
    <row r="16" spans="1:8" ht="18" customHeight="1">
      <c r="A16" s="172" t="s">
        <v>136</v>
      </c>
      <c r="B16" s="173"/>
      <c r="C16" s="173"/>
      <c r="D16" s="173"/>
      <c r="E16" s="173"/>
      <c r="F16" s="173"/>
      <c r="G16" s="173"/>
      <c r="H16" s="173"/>
    </row>
    <row r="17" spans="1:8" s="17" customFormat="1">
      <c r="A17" s="104"/>
      <c r="B17" s="105"/>
      <c r="C17" s="106"/>
      <c r="D17" s="107"/>
      <c r="E17" s="107"/>
      <c r="F17" s="107"/>
      <c r="G17" s="107"/>
      <c r="H17" s="107"/>
    </row>
    <row r="18" spans="1:8" ht="33" customHeight="1">
      <c r="A18" s="13" t="s">
        <v>137</v>
      </c>
      <c r="B18" s="13" t="s">
        <v>137</v>
      </c>
      <c r="C18" s="12" t="s">
        <v>24</v>
      </c>
      <c r="D18" s="12" t="s">
        <v>160</v>
      </c>
      <c r="E18" s="13" t="s">
        <v>161</v>
      </c>
      <c r="F18" s="13" t="s">
        <v>158</v>
      </c>
      <c r="G18" s="13" t="s">
        <v>99</v>
      </c>
      <c r="H18" s="13" t="s">
        <v>159</v>
      </c>
    </row>
    <row r="19" spans="1:8" s="27" customFormat="1" ht="18.75" customHeight="1">
      <c r="A19" s="109"/>
      <c r="B19" s="110"/>
      <c r="C19" s="108" t="s">
        <v>141</v>
      </c>
      <c r="D19" s="8">
        <v>0</v>
      </c>
      <c r="E19" s="7">
        <v>0</v>
      </c>
      <c r="F19" s="7">
        <v>0</v>
      </c>
      <c r="G19" s="7">
        <v>0</v>
      </c>
      <c r="H19" s="7">
        <v>0</v>
      </c>
    </row>
    <row r="20" spans="1:8" s="27" customFormat="1" ht="29.25" customHeight="1">
      <c r="A20" s="109">
        <v>8</v>
      </c>
      <c r="B20" s="108"/>
      <c r="C20" s="108" t="s">
        <v>138</v>
      </c>
      <c r="D20" s="8">
        <v>0</v>
      </c>
      <c r="E20" s="7">
        <v>0</v>
      </c>
      <c r="F20" s="7">
        <v>0</v>
      </c>
      <c r="G20" s="7">
        <v>0</v>
      </c>
      <c r="H20" s="7">
        <v>0</v>
      </c>
    </row>
    <row r="21" spans="1:8" s="27" customFormat="1" ht="33" customHeight="1">
      <c r="A21" s="109"/>
      <c r="B21" s="111" t="s">
        <v>139</v>
      </c>
      <c r="C21" s="112" t="s">
        <v>140</v>
      </c>
      <c r="D21" s="8">
        <v>0</v>
      </c>
      <c r="E21" s="7">
        <v>0</v>
      </c>
      <c r="F21" s="7">
        <v>0</v>
      </c>
      <c r="G21" s="7">
        <v>0</v>
      </c>
      <c r="H21" s="7">
        <v>0</v>
      </c>
    </row>
    <row r="22" spans="1:8" s="27" customFormat="1" ht="33" customHeight="1">
      <c r="A22" s="109"/>
      <c r="B22" s="111"/>
      <c r="C22" s="108" t="s">
        <v>142</v>
      </c>
      <c r="D22" s="8">
        <v>0</v>
      </c>
      <c r="E22" s="7">
        <v>0</v>
      </c>
      <c r="F22" s="7">
        <v>0</v>
      </c>
      <c r="G22" s="7">
        <v>0</v>
      </c>
      <c r="H22" s="7">
        <v>0</v>
      </c>
    </row>
    <row r="23" spans="1:8" s="27" customFormat="1" ht="33" customHeight="1">
      <c r="A23" s="109"/>
      <c r="B23" s="111"/>
      <c r="C23" s="14" t="s">
        <v>16</v>
      </c>
      <c r="D23" s="8">
        <v>0</v>
      </c>
      <c r="E23" s="7">
        <v>0</v>
      </c>
      <c r="F23" s="7">
        <v>0</v>
      </c>
      <c r="G23" s="7">
        <v>0</v>
      </c>
      <c r="H23" s="7">
        <v>0</v>
      </c>
    </row>
    <row r="24" spans="1:8">
      <c r="A24" s="9"/>
      <c r="B24" s="9" t="s">
        <v>109</v>
      </c>
      <c r="C24" s="33" t="s">
        <v>110</v>
      </c>
      <c r="D24" s="8">
        <v>0</v>
      </c>
      <c r="E24" s="7">
        <v>0</v>
      </c>
      <c r="F24" s="7">
        <v>0</v>
      </c>
      <c r="G24" s="7">
        <v>0</v>
      </c>
      <c r="H24" s="7">
        <v>0</v>
      </c>
    </row>
    <row r="25" spans="1:8">
      <c r="A25" s="9"/>
      <c r="B25" s="127">
        <v>41277</v>
      </c>
      <c r="C25" s="15" t="s">
        <v>143</v>
      </c>
      <c r="D25" s="7">
        <v>0</v>
      </c>
      <c r="E25" s="7">
        <v>0</v>
      </c>
      <c r="F25" s="7">
        <v>0</v>
      </c>
      <c r="G25" s="7">
        <v>0</v>
      </c>
      <c r="H25" s="7">
        <v>0</v>
      </c>
    </row>
    <row r="26" spans="1:8" ht="25.5">
      <c r="A26" s="9"/>
      <c r="B26" s="127">
        <v>11386</v>
      </c>
      <c r="C26" s="31" t="s">
        <v>144</v>
      </c>
      <c r="D26" s="7">
        <v>0</v>
      </c>
      <c r="E26" s="7">
        <v>0</v>
      </c>
      <c r="F26" s="7">
        <v>0</v>
      </c>
      <c r="G26" s="7">
        <v>0</v>
      </c>
      <c r="H26" s="7">
        <v>0</v>
      </c>
    </row>
    <row r="27" spans="1:8" ht="25.5">
      <c r="A27" s="9"/>
      <c r="B27" s="9" t="s">
        <v>260</v>
      </c>
      <c r="C27" s="31" t="s">
        <v>179</v>
      </c>
      <c r="D27" s="7">
        <v>0</v>
      </c>
      <c r="E27" s="7">
        <v>0</v>
      </c>
      <c r="F27" s="7">
        <v>0</v>
      </c>
      <c r="G27" s="7">
        <v>0</v>
      </c>
      <c r="H27" s="7">
        <v>0</v>
      </c>
    </row>
    <row r="28" spans="1:8" ht="25.5">
      <c r="A28" s="9"/>
      <c r="B28" s="9" t="s">
        <v>185</v>
      </c>
      <c r="C28" s="31" t="s">
        <v>179</v>
      </c>
      <c r="D28" s="7">
        <v>0</v>
      </c>
      <c r="E28" s="7">
        <v>0</v>
      </c>
      <c r="F28" s="7">
        <v>0</v>
      </c>
      <c r="G28" s="7">
        <v>0</v>
      </c>
      <c r="H28" s="7">
        <v>0</v>
      </c>
    </row>
    <row r="29" spans="1:8" ht="28.5" customHeight="1">
      <c r="A29" s="9"/>
      <c r="B29" s="9" t="s">
        <v>263</v>
      </c>
      <c r="C29" s="31" t="s">
        <v>264</v>
      </c>
      <c r="D29" s="7"/>
      <c r="E29" s="7"/>
      <c r="F29" s="7"/>
      <c r="G29" s="7"/>
      <c r="H29" s="7"/>
    </row>
    <row r="30" spans="1:8" ht="25.5">
      <c r="A30" s="9"/>
      <c r="B30" s="127">
        <v>41310</v>
      </c>
      <c r="C30" s="31" t="s">
        <v>181</v>
      </c>
      <c r="D30" s="7"/>
      <c r="E30" s="7"/>
      <c r="F30" s="7"/>
      <c r="G30" s="7"/>
      <c r="H30" s="7"/>
    </row>
    <row r="31" spans="1:8">
      <c r="A31" s="9"/>
      <c r="B31" s="127">
        <v>41280</v>
      </c>
      <c r="C31" s="31" t="s">
        <v>145</v>
      </c>
      <c r="D31" s="7"/>
      <c r="E31" s="7"/>
      <c r="F31" s="7"/>
      <c r="G31" s="7"/>
      <c r="H31" s="7"/>
    </row>
    <row r="32" spans="1:8" ht="38.25">
      <c r="A32" s="9"/>
      <c r="B32" s="127">
        <v>41281</v>
      </c>
      <c r="C32" s="31" t="s">
        <v>186</v>
      </c>
      <c r="D32" s="7">
        <v>0</v>
      </c>
      <c r="E32" s="7">
        <v>0</v>
      </c>
      <c r="F32" s="7">
        <v>0</v>
      </c>
      <c r="G32" s="7">
        <v>0</v>
      </c>
      <c r="H32" s="7">
        <v>0</v>
      </c>
    </row>
  </sheetData>
  <mergeCells count="5">
    <mergeCell ref="A1:H1"/>
    <mergeCell ref="A3:H3"/>
    <mergeCell ref="A16:H16"/>
    <mergeCell ref="A5:H5"/>
    <mergeCell ref="A7:H7"/>
  </mergeCells>
  <pageMargins left="0.7" right="0.7" top="0.75" bottom="0.75" header="0.3" footer="0.3"/>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48ABE-EE9E-441F-B691-CAD66D2B3BC5}">
  <dimension ref="A1:H19"/>
  <sheetViews>
    <sheetView workbookViewId="0">
      <selection activeCell="J13" sqref="J13"/>
    </sheetView>
  </sheetViews>
  <sheetFormatPr defaultRowHeight="15"/>
  <cols>
    <col min="1" max="1" width="7.85546875" bestFit="1" customWidth="1"/>
    <col min="2" max="2" width="8.5703125" customWidth="1"/>
    <col min="3" max="3" width="20.5703125" customWidth="1"/>
    <col min="4" max="4" width="10.85546875" customWidth="1"/>
    <col min="5" max="5" width="9.42578125" bestFit="1" customWidth="1"/>
    <col min="6" max="6" width="8.85546875" bestFit="1" customWidth="1"/>
    <col min="7" max="7" width="10.28515625" customWidth="1"/>
    <col min="8" max="8" width="10.5703125" customWidth="1"/>
  </cols>
  <sheetData>
    <row r="1" spans="1:8" ht="15.75" customHeight="1">
      <c r="A1" s="172" t="s">
        <v>61</v>
      </c>
      <c r="B1" s="172"/>
      <c r="C1" s="172"/>
      <c r="D1" s="172"/>
      <c r="E1" s="172"/>
      <c r="F1" s="172"/>
      <c r="G1" s="172"/>
      <c r="H1" s="172"/>
    </row>
    <row r="3" spans="1:8" ht="15.75">
      <c r="A3" s="185" t="s">
        <v>246</v>
      </c>
      <c r="B3" s="185"/>
      <c r="C3" s="185"/>
      <c r="D3" s="185"/>
      <c r="E3" s="185"/>
      <c r="F3" s="185"/>
      <c r="G3" s="185"/>
      <c r="H3" s="185"/>
    </row>
    <row r="4" spans="1:8" ht="15.75">
      <c r="A4" s="185" t="s">
        <v>247</v>
      </c>
      <c r="B4" s="185"/>
      <c r="C4" s="185"/>
      <c r="D4" s="185"/>
      <c r="E4" s="185"/>
      <c r="F4" s="185"/>
      <c r="G4" s="185"/>
      <c r="H4" s="185"/>
    </row>
    <row r="5" spans="1:8">
      <c r="A5" s="45"/>
      <c r="B5" s="45"/>
      <c r="C5" s="45"/>
      <c r="D5" s="45"/>
      <c r="E5" s="45"/>
      <c r="F5" s="45"/>
      <c r="G5" s="45"/>
      <c r="H5" s="45"/>
    </row>
    <row r="7" spans="1:8" ht="18" customHeight="1">
      <c r="A7" s="204" t="s">
        <v>60</v>
      </c>
      <c r="B7" s="205"/>
      <c r="C7" s="205"/>
      <c r="D7" s="205"/>
      <c r="E7" s="205"/>
      <c r="F7" s="205"/>
      <c r="G7" s="205"/>
      <c r="H7" s="205"/>
    </row>
    <row r="9" spans="1:8" s="117" customFormat="1" ht="38.25" customHeight="1">
      <c r="A9" s="206" t="s">
        <v>55</v>
      </c>
      <c r="B9" s="207"/>
      <c r="C9" s="208"/>
      <c r="D9" s="115" t="s">
        <v>165</v>
      </c>
      <c r="E9" s="115" t="s">
        <v>166</v>
      </c>
      <c r="F9" s="115" t="s">
        <v>167</v>
      </c>
      <c r="G9" s="115" t="s">
        <v>99</v>
      </c>
      <c r="H9" s="116" t="s">
        <v>159</v>
      </c>
    </row>
    <row r="10" spans="1:8" s="117" customFormat="1" ht="31.5" customHeight="1">
      <c r="A10" s="209" t="s">
        <v>56</v>
      </c>
      <c r="B10" s="210"/>
      <c r="C10" s="211"/>
      <c r="D10" s="118">
        <f>+D11</f>
        <v>18747.87</v>
      </c>
      <c r="E10" s="118">
        <f t="shared" ref="E10:H11" si="0">+E11</f>
        <v>-29633</v>
      </c>
      <c r="F10" s="118">
        <f t="shared" si="0"/>
        <v>11000</v>
      </c>
      <c r="G10" s="118">
        <f t="shared" si="0"/>
        <v>0</v>
      </c>
      <c r="H10" s="118">
        <f t="shared" si="0"/>
        <v>0</v>
      </c>
    </row>
    <row r="11" spans="1:8" s="121" customFormat="1" ht="15.75" customHeight="1">
      <c r="A11" s="119">
        <v>9</v>
      </c>
      <c r="B11" s="212" t="s">
        <v>57</v>
      </c>
      <c r="C11" s="213"/>
      <c r="D11" s="120">
        <f>+D12</f>
        <v>18747.87</v>
      </c>
      <c r="E11" s="120">
        <f t="shared" si="0"/>
        <v>-29633</v>
      </c>
      <c r="F11" s="120">
        <f t="shared" si="0"/>
        <v>11000</v>
      </c>
      <c r="G11" s="120">
        <f t="shared" si="0"/>
        <v>0</v>
      </c>
      <c r="H11" s="120">
        <f t="shared" si="0"/>
        <v>0</v>
      </c>
    </row>
    <row r="12" spans="1:8" s="121" customFormat="1" ht="15.75" customHeight="1">
      <c r="A12" s="119">
        <v>92</v>
      </c>
      <c r="B12" s="212" t="s">
        <v>40</v>
      </c>
      <c r="C12" s="213"/>
      <c r="D12" s="120">
        <f>+D13-D16</f>
        <v>18747.87</v>
      </c>
      <c r="E12" s="120">
        <f>+E13-E16</f>
        <v>-29633</v>
      </c>
      <c r="F12" s="120">
        <f>+F13-F16</f>
        <v>11000</v>
      </c>
      <c r="G12" s="120">
        <f>+G13-G16</f>
        <v>0</v>
      </c>
      <c r="H12" s="120">
        <f>+H13-H16</f>
        <v>0</v>
      </c>
    </row>
    <row r="13" spans="1:8" s="121" customFormat="1" ht="15.75" customHeight="1">
      <c r="A13" s="119">
        <v>9221</v>
      </c>
      <c r="B13" s="212" t="s">
        <v>58</v>
      </c>
      <c r="C13" s="213"/>
      <c r="D13" s="120">
        <f>+D14</f>
        <v>29075.98</v>
      </c>
      <c r="E13" s="120">
        <f t="shared" ref="E13:H13" si="1">+E14</f>
        <v>1455</v>
      </c>
      <c r="F13" s="120">
        <f>SUM(F14:F15)</f>
        <v>11000</v>
      </c>
      <c r="G13" s="120">
        <f t="shared" si="1"/>
        <v>0</v>
      </c>
      <c r="H13" s="120">
        <f t="shared" si="1"/>
        <v>0</v>
      </c>
    </row>
    <row r="14" spans="1:8" s="121" customFormat="1" ht="15.75" customHeight="1">
      <c r="A14" s="128" t="s">
        <v>187</v>
      </c>
      <c r="B14" s="212" t="s">
        <v>108</v>
      </c>
      <c r="C14" s="213"/>
      <c r="D14" s="122">
        <v>29075.98</v>
      </c>
      <c r="E14" s="120">
        <v>1455</v>
      </c>
      <c r="F14" s="123">
        <v>4000</v>
      </c>
      <c r="G14" s="123">
        <v>0</v>
      </c>
      <c r="H14" s="123">
        <v>0</v>
      </c>
    </row>
    <row r="15" spans="1:8" s="121" customFormat="1" ht="15.75" customHeight="1">
      <c r="A15" s="128" t="s">
        <v>265</v>
      </c>
      <c r="B15" s="212" t="s">
        <v>266</v>
      </c>
      <c r="C15" s="213"/>
      <c r="D15" s="122">
        <v>0</v>
      </c>
      <c r="E15" s="120">
        <v>0</v>
      </c>
      <c r="F15" s="123">
        <v>7000</v>
      </c>
      <c r="G15" s="123">
        <v>0</v>
      </c>
      <c r="H15" s="123">
        <v>0</v>
      </c>
    </row>
    <row r="16" spans="1:8" s="121" customFormat="1" ht="15.75" customHeight="1">
      <c r="A16" s="119">
        <v>9222</v>
      </c>
      <c r="B16" s="212" t="s">
        <v>59</v>
      </c>
      <c r="C16" s="213"/>
      <c r="D16" s="120">
        <f>+D17+D18</f>
        <v>10328.11</v>
      </c>
      <c r="E16" s="120">
        <f t="shared" ref="E16:H16" si="2">+E17+E18</f>
        <v>31088</v>
      </c>
      <c r="F16" s="120">
        <f t="shared" si="2"/>
        <v>0</v>
      </c>
      <c r="G16" s="120">
        <f t="shared" si="2"/>
        <v>0</v>
      </c>
      <c r="H16" s="120">
        <f t="shared" si="2"/>
        <v>0</v>
      </c>
    </row>
    <row r="17" spans="1:8" s="121" customFormat="1" ht="15.75" customHeight="1">
      <c r="A17" s="119" t="s">
        <v>109</v>
      </c>
      <c r="B17" s="212" t="s">
        <v>110</v>
      </c>
      <c r="C17" s="213"/>
      <c r="D17" s="120">
        <v>4185.1499999999996</v>
      </c>
      <c r="E17" s="120">
        <v>8183</v>
      </c>
      <c r="F17" s="120">
        <v>0</v>
      </c>
      <c r="G17" s="120">
        <v>0</v>
      </c>
      <c r="H17" s="120">
        <v>0</v>
      </c>
    </row>
    <row r="18" spans="1:8" s="121" customFormat="1" ht="15.75" customHeight="1">
      <c r="A18" s="119" t="s">
        <v>111</v>
      </c>
      <c r="B18" s="212" t="s">
        <v>112</v>
      </c>
      <c r="C18" s="213"/>
      <c r="D18" s="120">
        <v>6142.96</v>
      </c>
      <c r="E18" s="120">
        <v>22905</v>
      </c>
      <c r="F18" s="120">
        <v>0</v>
      </c>
      <c r="G18" s="120">
        <v>0</v>
      </c>
      <c r="H18" s="120">
        <v>0</v>
      </c>
    </row>
    <row r="19" spans="1:8" s="117" customFormat="1" ht="42" customHeight="1">
      <c r="A19" s="214" t="s">
        <v>155</v>
      </c>
      <c r="B19" s="215"/>
      <c r="C19" s="216"/>
      <c r="D19" s="118">
        <f>D13-D16</f>
        <v>18747.87</v>
      </c>
      <c r="E19" s="118">
        <f>E13-E16</f>
        <v>-29633</v>
      </c>
      <c r="F19" s="118">
        <f>F13-F16</f>
        <v>11000</v>
      </c>
      <c r="G19" s="118">
        <f>G13-G16</f>
        <v>0</v>
      </c>
      <c r="H19" s="118">
        <f>H13-H16</f>
        <v>0</v>
      </c>
    </row>
  </sheetData>
  <mergeCells count="15">
    <mergeCell ref="B18:C18"/>
    <mergeCell ref="A19:C19"/>
    <mergeCell ref="A4:H4"/>
    <mergeCell ref="B12:C12"/>
    <mergeCell ref="B13:C13"/>
    <mergeCell ref="B14:C14"/>
    <mergeCell ref="B16:C16"/>
    <mergeCell ref="B17:C17"/>
    <mergeCell ref="B11:C11"/>
    <mergeCell ref="B15:C15"/>
    <mergeCell ref="A1:H1"/>
    <mergeCell ref="A3:H3"/>
    <mergeCell ref="A7:H7"/>
    <mergeCell ref="A9:C9"/>
    <mergeCell ref="A10:C10"/>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16"/>
  <sheetViews>
    <sheetView workbookViewId="0">
      <pane ySplit="8" topLeftCell="A9" activePane="bottomLeft" state="frozen"/>
      <selection pane="bottomLeft" activeCell="D75" sqref="D75"/>
    </sheetView>
  </sheetViews>
  <sheetFormatPr defaultRowHeight="15"/>
  <cols>
    <col min="1" max="1" width="2.7109375" customWidth="1"/>
    <col min="2" max="2" width="8.42578125" bestFit="1" customWidth="1"/>
    <col min="3" max="3" width="8.7109375" customWidth="1"/>
    <col min="4" max="4" width="32.7109375" customWidth="1"/>
    <col min="5" max="9" width="13" customWidth="1"/>
  </cols>
  <sheetData>
    <row r="1" spans="1:11" ht="18" customHeight="1">
      <c r="A1" s="188" t="s">
        <v>17</v>
      </c>
      <c r="B1" s="188"/>
      <c r="C1" s="188"/>
      <c r="D1" s="188"/>
      <c r="E1" s="188"/>
      <c r="F1" s="188"/>
      <c r="G1" s="188"/>
      <c r="H1" s="188"/>
      <c r="I1" s="188"/>
    </row>
    <row r="3" spans="1:11" ht="15.75" customHeight="1">
      <c r="A3" s="172" t="s">
        <v>62</v>
      </c>
      <c r="B3" s="172"/>
      <c r="C3" s="172"/>
      <c r="D3" s="172"/>
      <c r="E3" s="172"/>
      <c r="F3" s="172"/>
      <c r="G3" s="172"/>
      <c r="H3" s="172"/>
      <c r="I3" s="172"/>
    </row>
    <row r="4" spans="1:11">
      <c r="A4" s="41"/>
      <c r="B4" s="41"/>
      <c r="C4" s="41"/>
      <c r="D4" s="41"/>
      <c r="E4" s="41"/>
      <c r="F4" s="41"/>
      <c r="G4" s="41"/>
      <c r="H4" s="41"/>
      <c r="I4" s="41"/>
    </row>
    <row r="5" spans="1:11" ht="33" customHeight="1">
      <c r="A5" s="203" t="s">
        <v>248</v>
      </c>
      <c r="B5" s="185"/>
      <c r="C5" s="185"/>
      <c r="D5" s="185"/>
      <c r="E5" s="185"/>
      <c r="F5" s="185"/>
      <c r="G5" s="185"/>
      <c r="H5" s="185"/>
      <c r="I5" s="185"/>
    </row>
    <row r="7" spans="1:11" ht="18">
      <c r="A7" s="3"/>
      <c r="B7" s="3"/>
      <c r="C7" s="3"/>
      <c r="D7" s="3"/>
      <c r="E7" s="3"/>
      <c r="F7" s="3"/>
      <c r="G7" s="3"/>
      <c r="H7" s="4"/>
      <c r="I7" s="23"/>
    </row>
    <row r="8" spans="1:11" ht="31.5" customHeight="1">
      <c r="A8" s="230" t="s">
        <v>19</v>
      </c>
      <c r="B8" s="231"/>
      <c r="C8" s="232"/>
      <c r="D8" s="114" t="s">
        <v>20</v>
      </c>
      <c r="E8" s="113" t="s">
        <v>160</v>
      </c>
      <c r="F8" s="113" t="s">
        <v>161</v>
      </c>
      <c r="G8" s="113" t="s">
        <v>158</v>
      </c>
      <c r="H8" s="113" t="s">
        <v>99</v>
      </c>
      <c r="I8" s="113" t="s">
        <v>159</v>
      </c>
    </row>
    <row r="9" spans="1:11" ht="31.5" customHeight="1">
      <c r="A9" s="236" t="s">
        <v>153</v>
      </c>
      <c r="B9" s="237"/>
      <c r="C9" s="238"/>
      <c r="D9" s="20" t="s">
        <v>154</v>
      </c>
      <c r="E9" s="156">
        <f>+E10</f>
        <v>3699925.99</v>
      </c>
      <c r="F9" s="156">
        <f t="shared" ref="F9:I9" si="0">+F10</f>
        <v>5505919</v>
      </c>
      <c r="G9" s="156">
        <f t="shared" si="0"/>
        <v>5253901</v>
      </c>
      <c r="H9" s="156">
        <f t="shared" si="0"/>
        <v>5684501</v>
      </c>
      <c r="I9" s="156">
        <f t="shared" si="0"/>
        <v>5992001</v>
      </c>
    </row>
    <row r="10" spans="1:11" ht="31.5" customHeight="1">
      <c r="A10" s="236" t="s">
        <v>146</v>
      </c>
      <c r="B10" s="237"/>
      <c r="C10" s="238"/>
      <c r="D10" s="20" t="s">
        <v>147</v>
      </c>
      <c r="E10" s="156">
        <f>+E11+E13+E15+E18+E22+E24+E26</f>
        <v>3699925.99</v>
      </c>
      <c r="F10" s="156">
        <f t="shared" ref="F10:I10" si="1">+F11+F13+F15+F18+F22+F24+F26</f>
        <v>5505919</v>
      </c>
      <c r="G10" s="156">
        <f t="shared" si="1"/>
        <v>5253901</v>
      </c>
      <c r="H10" s="156">
        <f t="shared" si="1"/>
        <v>5684501</v>
      </c>
      <c r="I10" s="156">
        <f t="shared" si="1"/>
        <v>5992001</v>
      </c>
    </row>
    <row r="11" spans="1:11" ht="31.5" customHeight="1">
      <c r="A11" s="217" t="s">
        <v>28</v>
      </c>
      <c r="B11" s="218"/>
      <c r="C11" s="219"/>
      <c r="D11" s="47" t="s">
        <v>101</v>
      </c>
      <c r="E11" s="157">
        <f>+E12</f>
        <v>2942382.25</v>
      </c>
      <c r="F11" s="157">
        <f t="shared" ref="F11:I11" si="2">+F12</f>
        <v>4627700</v>
      </c>
      <c r="G11" s="157">
        <f t="shared" si="2"/>
        <v>4142000</v>
      </c>
      <c r="H11" s="157">
        <f t="shared" si="2"/>
        <v>4569500</v>
      </c>
      <c r="I11" s="157">
        <f t="shared" si="2"/>
        <v>4870000</v>
      </c>
    </row>
    <row r="12" spans="1:11" s="17" customFormat="1" ht="28.5" customHeight="1">
      <c r="A12" s="220" t="s">
        <v>328</v>
      </c>
      <c r="B12" s="221"/>
      <c r="C12" s="222"/>
      <c r="D12" s="154" t="s">
        <v>110</v>
      </c>
      <c r="E12" s="155">
        <f>+E31+E91</f>
        <v>2942382.25</v>
      </c>
      <c r="F12" s="155">
        <f t="shared" ref="F12:I12" si="3">+F31+F91</f>
        <v>4627700</v>
      </c>
      <c r="G12" s="155">
        <f t="shared" si="3"/>
        <v>4142000</v>
      </c>
      <c r="H12" s="155">
        <f t="shared" si="3"/>
        <v>4569500</v>
      </c>
      <c r="I12" s="155">
        <f t="shared" si="3"/>
        <v>4870000</v>
      </c>
      <c r="J12" s="25"/>
      <c r="K12" s="25"/>
    </row>
    <row r="13" spans="1:11" ht="31.5" customHeight="1">
      <c r="A13" s="217" t="s">
        <v>102</v>
      </c>
      <c r="B13" s="218"/>
      <c r="C13" s="219"/>
      <c r="D13" s="47" t="s">
        <v>332</v>
      </c>
      <c r="E13" s="157">
        <f>+E14</f>
        <v>8388.91</v>
      </c>
      <c r="F13" s="157">
        <f t="shared" ref="F13:I13" si="4">+F14</f>
        <v>11151</v>
      </c>
      <c r="G13" s="157">
        <f t="shared" si="4"/>
        <v>11001</v>
      </c>
      <c r="H13" s="157">
        <f t="shared" si="4"/>
        <v>11001</v>
      </c>
      <c r="I13" s="157">
        <f t="shared" si="4"/>
        <v>11001</v>
      </c>
    </row>
    <row r="14" spans="1:11" s="17" customFormat="1" ht="28.5" customHeight="1">
      <c r="A14" s="220" t="s">
        <v>174</v>
      </c>
      <c r="B14" s="221"/>
      <c r="C14" s="222"/>
      <c r="D14" s="154" t="s">
        <v>143</v>
      </c>
      <c r="E14" s="155">
        <f>+E36+E96</f>
        <v>8388.91</v>
      </c>
      <c r="F14" s="155">
        <f t="shared" ref="F14:I14" si="5">+F36+F96</f>
        <v>11151</v>
      </c>
      <c r="G14" s="155">
        <f t="shared" si="5"/>
        <v>11001</v>
      </c>
      <c r="H14" s="155">
        <f t="shared" si="5"/>
        <v>11001</v>
      </c>
      <c r="I14" s="155">
        <f t="shared" si="5"/>
        <v>11001</v>
      </c>
      <c r="J14" s="25"/>
      <c r="K14" s="25"/>
    </row>
    <row r="15" spans="1:11" ht="31.5" customHeight="1">
      <c r="A15" s="217" t="s">
        <v>329</v>
      </c>
      <c r="B15" s="218"/>
      <c r="C15" s="219"/>
      <c r="D15" s="47" t="s">
        <v>330</v>
      </c>
      <c r="E15" s="157">
        <f>+E16+E17</f>
        <v>549470.29</v>
      </c>
      <c r="F15" s="157">
        <f t="shared" ref="F15:I15" si="6">+F16+F17</f>
        <v>618695</v>
      </c>
      <c r="G15" s="157">
        <f t="shared" si="6"/>
        <v>844000</v>
      </c>
      <c r="H15" s="157">
        <f t="shared" si="6"/>
        <v>840000</v>
      </c>
      <c r="I15" s="157">
        <f t="shared" si="6"/>
        <v>840000</v>
      </c>
    </row>
    <row r="16" spans="1:11" s="17" customFormat="1" ht="28.5" customHeight="1">
      <c r="A16" s="220" t="s">
        <v>175</v>
      </c>
      <c r="B16" s="221"/>
      <c r="C16" s="222"/>
      <c r="D16" s="154" t="s">
        <v>144</v>
      </c>
      <c r="E16" s="155">
        <f>+E40+E68+E85+E102</f>
        <v>549470.29</v>
      </c>
      <c r="F16" s="155">
        <f t="shared" ref="F16:I16" si="7">+F40+F68+F85+F102</f>
        <v>617240</v>
      </c>
      <c r="G16" s="155">
        <f t="shared" si="7"/>
        <v>840000</v>
      </c>
      <c r="H16" s="155">
        <f t="shared" si="7"/>
        <v>840000</v>
      </c>
      <c r="I16" s="155">
        <f t="shared" si="7"/>
        <v>840000</v>
      </c>
      <c r="J16" s="25"/>
      <c r="K16" s="25"/>
    </row>
    <row r="17" spans="1:11" s="17" customFormat="1" ht="28.5" customHeight="1">
      <c r="A17" s="220" t="s">
        <v>176</v>
      </c>
      <c r="B17" s="221"/>
      <c r="C17" s="222"/>
      <c r="D17" s="154" t="s">
        <v>178</v>
      </c>
      <c r="E17" s="155">
        <f>+E44</f>
        <v>0</v>
      </c>
      <c r="F17" s="155">
        <f t="shared" ref="F17:I17" si="8">+F44</f>
        <v>1455</v>
      </c>
      <c r="G17" s="155">
        <f t="shared" si="8"/>
        <v>4000</v>
      </c>
      <c r="H17" s="155">
        <f t="shared" si="8"/>
        <v>0</v>
      </c>
      <c r="I17" s="155">
        <f t="shared" si="8"/>
        <v>0</v>
      </c>
      <c r="J17" s="25"/>
      <c r="K17" s="25"/>
    </row>
    <row r="18" spans="1:11" ht="31.5" customHeight="1">
      <c r="A18" s="217" t="s">
        <v>326</v>
      </c>
      <c r="B18" s="218"/>
      <c r="C18" s="219"/>
      <c r="D18" s="47" t="s">
        <v>282</v>
      </c>
      <c r="E18" s="157">
        <f>+E19+E20+E21</f>
        <v>173794.44999999998</v>
      </c>
      <c r="F18" s="157">
        <f t="shared" ref="F18:I18" si="9">+F19+F20+F21</f>
        <v>229700</v>
      </c>
      <c r="G18" s="157">
        <f t="shared" si="9"/>
        <v>237600</v>
      </c>
      <c r="H18" s="157">
        <f t="shared" si="9"/>
        <v>243700</v>
      </c>
      <c r="I18" s="157">
        <f t="shared" si="9"/>
        <v>250700</v>
      </c>
    </row>
    <row r="19" spans="1:11" s="17" customFormat="1" ht="28.5" customHeight="1">
      <c r="A19" s="220" t="s">
        <v>240</v>
      </c>
      <c r="B19" s="221"/>
      <c r="C19" s="222"/>
      <c r="D19" s="154" t="s">
        <v>241</v>
      </c>
      <c r="E19" s="155">
        <f>+E48+E108</f>
        <v>155456.04999999999</v>
      </c>
      <c r="F19" s="155">
        <f t="shared" ref="F19:I19" si="10">+F48+F108</f>
        <v>180000</v>
      </c>
      <c r="G19" s="155">
        <f t="shared" si="10"/>
        <v>198900</v>
      </c>
      <c r="H19" s="155">
        <f t="shared" si="10"/>
        <v>210000</v>
      </c>
      <c r="I19" s="155">
        <f t="shared" si="10"/>
        <v>215000</v>
      </c>
      <c r="J19" s="25"/>
      <c r="K19" s="25"/>
    </row>
    <row r="20" spans="1:11" s="17" customFormat="1" ht="28.5" customHeight="1">
      <c r="A20" s="220" t="s">
        <v>242</v>
      </c>
      <c r="B20" s="221"/>
      <c r="C20" s="222"/>
      <c r="D20" s="154" t="s">
        <v>243</v>
      </c>
      <c r="E20" s="155">
        <f>+E51</f>
        <v>0</v>
      </c>
      <c r="F20" s="155">
        <f t="shared" ref="F20:I20" si="11">+F51</f>
        <v>19800</v>
      </c>
      <c r="G20" s="155">
        <f t="shared" si="11"/>
        <v>7000</v>
      </c>
      <c r="H20" s="155">
        <f t="shared" si="11"/>
        <v>0</v>
      </c>
      <c r="I20" s="155">
        <f t="shared" si="11"/>
        <v>0</v>
      </c>
      <c r="J20" s="25"/>
      <c r="K20" s="25"/>
    </row>
    <row r="21" spans="1:11" s="17" customFormat="1" ht="28.5" customHeight="1">
      <c r="A21" s="220" t="s">
        <v>177</v>
      </c>
      <c r="B21" s="221"/>
      <c r="C21" s="222"/>
      <c r="D21" s="154" t="s">
        <v>188</v>
      </c>
      <c r="E21" s="155">
        <f>+E74</f>
        <v>18338.400000000001</v>
      </c>
      <c r="F21" s="155">
        <f t="shared" ref="F21:I21" si="12">+F74</f>
        <v>29900</v>
      </c>
      <c r="G21" s="155">
        <f t="shared" si="12"/>
        <v>31700</v>
      </c>
      <c r="H21" s="155">
        <f t="shared" si="12"/>
        <v>33700</v>
      </c>
      <c r="I21" s="155">
        <f t="shared" si="12"/>
        <v>35700</v>
      </c>
      <c r="J21" s="25"/>
      <c r="K21" s="25"/>
    </row>
    <row r="22" spans="1:11" ht="31.5" customHeight="1">
      <c r="A22" s="217" t="s">
        <v>162</v>
      </c>
      <c r="B22" s="218"/>
      <c r="C22" s="219"/>
      <c r="D22" s="47" t="s">
        <v>331</v>
      </c>
      <c r="E22" s="157">
        <f>+E23</f>
        <v>1092.76</v>
      </c>
      <c r="F22" s="157">
        <f t="shared" ref="F22:I22" si="13">+F23</f>
        <v>1327</v>
      </c>
      <c r="G22" s="157">
        <f t="shared" si="13"/>
        <v>1300</v>
      </c>
      <c r="H22" s="157">
        <f t="shared" si="13"/>
        <v>1300</v>
      </c>
      <c r="I22" s="157">
        <f t="shared" si="13"/>
        <v>1300</v>
      </c>
    </row>
    <row r="23" spans="1:11" s="17" customFormat="1" ht="28.5" customHeight="1">
      <c r="A23" s="220" t="s">
        <v>180</v>
      </c>
      <c r="B23" s="221"/>
      <c r="C23" s="222"/>
      <c r="D23" s="154" t="s">
        <v>181</v>
      </c>
      <c r="E23" s="155">
        <f>+E55</f>
        <v>1092.76</v>
      </c>
      <c r="F23" s="155">
        <f t="shared" ref="F23:I23" si="14">+F55</f>
        <v>1327</v>
      </c>
      <c r="G23" s="155">
        <f t="shared" si="14"/>
        <v>1300</v>
      </c>
      <c r="H23" s="155">
        <f t="shared" si="14"/>
        <v>1300</v>
      </c>
      <c r="I23" s="155">
        <f t="shared" si="14"/>
        <v>1300</v>
      </c>
      <c r="J23" s="25"/>
      <c r="K23" s="25"/>
    </row>
    <row r="24" spans="1:11" ht="31.5" customHeight="1">
      <c r="A24" s="217" t="s">
        <v>283</v>
      </c>
      <c r="B24" s="218"/>
      <c r="C24" s="219"/>
      <c r="D24" s="47" t="s">
        <v>327</v>
      </c>
      <c r="E24" s="157">
        <f>+E25</f>
        <v>24492.33</v>
      </c>
      <c r="F24" s="157">
        <f t="shared" ref="F24:I24" si="15">+F25</f>
        <v>16000</v>
      </c>
      <c r="G24" s="157">
        <f t="shared" si="15"/>
        <v>17000</v>
      </c>
      <c r="H24" s="157">
        <f t="shared" si="15"/>
        <v>18000</v>
      </c>
      <c r="I24" s="157">
        <f t="shared" si="15"/>
        <v>18000</v>
      </c>
    </row>
    <row r="25" spans="1:11" s="17" customFormat="1" ht="28.5" customHeight="1">
      <c r="A25" s="220" t="s">
        <v>182</v>
      </c>
      <c r="B25" s="221"/>
      <c r="C25" s="222"/>
      <c r="D25" s="154" t="s">
        <v>145</v>
      </c>
      <c r="E25" s="155">
        <f>+E59+E112</f>
        <v>24492.33</v>
      </c>
      <c r="F25" s="155">
        <f t="shared" ref="F25:I25" si="16">+F59+F112</f>
        <v>16000</v>
      </c>
      <c r="G25" s="155">
        <f t="shared" si="16"/>
        <v>17000</v>
      </c>
      <c r="H25" s="155">
        <f t="shared" si="16"/>
        <v>18000</v>
      </c>
      <c r="I25" s="155">
        <f t="shared" si="16"/>
        <v>18000</v>
      </c>
      <c r="J25" s="25"/>
      <c r="K25" s="25"/>
    </row>
    <row r="26" spans="1:11" ht="31.5" customHeight="1">
      <c r="A26" s="217" t="s">
        <v>284</v>
      </c>
      <c r="B26" s="218"/>
      <c r="C26" s="219"/>
      <c r="D26" s="47" t="s">
        <v>103</v>
      </c>
      <c r="E26" s="157">
        <f>+E27</f>
        <v>305</v>
      </c>
      <c r="F26" s="157">
        <f t="shared" ref="F26:I26" si="17">+F27</f>
        <v>1346</v>
      </c>
      <c r="G26" s="157">
        <f t="shared" si="17"/>
        <v>1000</v>
      </c>
      <c r="H26" s="157">
        <f t="shared" si="17"/>
        <v>1000</v>
      </c>
      <c r="I26" s="157">
        <f t="shared" si="17"/>
        <v>1000</v>
      </c>
    </row>
    <row r="27" spans="1:11" s="17" customFormat="1" ht="28.5" customHeight="1">
      <c r="A27" s="220" t="s">
        <v>183</v>
      </c>
      <c r="B27" s="221"/>
      <c r="C27" s="222"/>
      <c r="D27" s="154" t="s">
        <v>337</v>
      </c>
      <c r="E27" s="155">
        <f>+E63</f>
        <v>305</v>
      </c>
      <c r="F27" s="155">
        <f t="shared" ref="F27:I27" si="18">+F63</f>
        <v>1346</v>
      </c>
      <c r="G27" s="155">
        <f t="shared" si="18"/>
        <v>1000</v>
      </c>
      <c r="H27" s="155">
        <f t="shared" si="18"/>
        <v>1000</v>
      </c>
      <c r="I27" s="155">
        <f t="shared" si="18"/>
        <v>1000</v>
      </c>
      <c r="J27" s="25"/>
      <c r="K27" s="25"/>
    </row>
    <row r="28" spans="1:11" ht="28.5" customHeight="1">
      <c r="A28" s="236" t="s">
        <v>25</v>
      </c>
      <c r="B28" s="237"/>
      <c r="C28" s="238"/>
      <c r="D28" s="20" t="s">
        <v>26</v>
      </c>
      <c r="E28" s="48">
        <f>+E29+E72+E83+E89+E66</f>
        <v>3699925.9899999998</v>
      </c>
      <c r="F28" s="48">
        <f t="shared" ref="F28:I28" si="19">+F29+F72+F83+F89+F66</f>
        <v>5505919</v>
      </c>
      <c r="G28" s="48">
        <f t="shared" si="19"/>
        <v>5253901</v>
      </c>
      <c r="H28" s="48">
        <f t="shared" si="19"/>
        <v>5684501</v>
      </c>
      <c r="I28" s="48">
        <f t="shared" si="19"/>
        <v>5992001</v>
      </c>
    </row>
    <row r="29" spans="1:11" ht="24" customHeight="1">
      <c r="A29" s="224" t="s">
        <v>27</v>
      </c>
      <c r="B29" s="225"/>
      <c r="C29" s="226"/>
      <c r="D29" s="46" t="s">
        <v>104</v>
      </c>
      <c r="E29" s="49">
        <f>+E30+E35+E39+E47+E54+E58+E62</f>
        <v>3576399.66</v>
      </c>
      <c r="F29" s="49">
        <f t="shared" ref="F29:I29" si="20">+F30+F35+F39+F47+F54+F58+F62</f>
        <v>5365443</v>
      </c>
      <c r="G29" s="49">
        <f t="shared" si="20"/>
        <v>5110801</v>
      </c>
      <c r="H29" s="49">
        <f t="shared" si="20"/>
        <v>5539401</v>
      </c>
      <c r="I29" s="49">
        <f t="shared" si="20"/>
        <v>5844901</v>
      </c>
      <c r="J29" s="26"/>
      <c r="K29" s="26"/>
    </row>
    <row r="30" spans="1:11" s="17" customFormat="1" ht="28.5" customHeight="1">
      <c r="A30" s="217" t="s">
        <v>28</v>
      </c>
      <c r="B30" s="218"/>
      <c r="C30" s="219"/>
      <c r="D30" s="47" t="s">
        <v>101</v>
      </c>
      <c r="E30" s="50">
        <f>+E31</f>
        <v>2930999.75</v>
      </c>
      <c r="F30" s="50">
        <f t="shared" ref="F30:I30" si="21">+F31</f>
        <v>4627700</v>
      </c>
      <c r="G30" s="50">
        <f t="shared" si="21"/>
        <v>4142000</v>
      </c>
      <c r="H30" s="50">
        <f t="shared" si="21"/>
        <v>4569500</v>
      </c>
      <c r="I30" s="50">
        <f t="shared" si="21"/>
        <v>4870000</v>
      </c>
      <c r="J30" s="25"/>
      <c r="K30" s="25"/>
    </row>
    <row r="31" spans="1:11" s="17" customFormat="1" ht="28.5" customHeight="1">
      <c r="A31" s="220" t="s">
        <v>328</v>
      </c>
      <c r="B31" s="221"/>
      <c r="C31" s="222"/>
      <c r="D31" s="154" t="s">
        <v>110</v>
      </c>
      <c r="E31" s="155">
        <f>+E32</f>
        <v>2930999.75</v>
      </c>
      <c r="F31" s="155">
        <f t="shared" ref="F31:I31" si="22">+F32</f>
        <v>4627700</v>
      </c>
      <c r="G31" s="155">
        <f t="shared" si="22"/>
        <v>4142000</v>
      </c>
      <c r="H31" s="155">
        <f t="shared" si="22"/>
        <v>4569500</v>
      </c>
      <c r="I31" s="155">
        <f t="shared" si="22"/>
        <v>4870000</v>
      </c>
      <c r="J31" s="25"/>
      <c r="K31" s="25"/>
    </row>
    <row r="32" spans="1:11" s="17" customFormat="1">
      <c r="A32" s="190">
        <v>3</v>
      </c>
      <c r="B32" s="191"/>
      <c r="C32" s="192"/>
      <c r="D32" s="16" t="s">
        <v>10</v>
      </c>
      <c r="E32" s="51">
        <f>+E33+E34</f>
        <v>2930999.75</v>
      </c>
      <c r="F32" s="51">
        <f>+F33+F34</f>
        <v>4627700</v>
      </c>
      <c r="G32" s="51">
        <f>+G33+G34</f>
        <v>4142000</v>
      </c>
      <c r="H32" s="51">
        <f>+H33+H34</f>
        <v>4569500</v>
      </c>
      <c r="I32" s="51">
        <f>+I33+I34</f>
        <v>4870000</v>
      </c>
      <c r="J32" s="25"/>
      <c r="K32" s="25"/>
    </row>
    <row r="33" spans="1:11">
      <c r="A33" s="18"/>
      <c r="B33" s="194">
        <v>31</v>
      </c>
      <c r="C33" s="223"/>
      <c r="D33" s="15" t="s">
        <v>11</v>
      </c>
      <c r="E33" s="94">
        <v>2880875.35</v>
      </c>
      <c r="F33" s="52">
        <v>4440500</v>
      </c>
      <c r="G33" s="52">
        <v>4142000</v>
      </c>
      <c r="H33" s="52">
        <v>4569500</v>
      </c>
      <c r="I33" s="52">
        <v>4870000</v>
      </c>
      <c r="J33" s="26"/>
      <c r="K33" s="26"/>
    </row>
    <row r="34" spans="1:11">
      <c r="A34" s="18"/>
      <c r="B34" s="194">
        <v>32</v>
      </c>
      <c r="C34" s="223"/>
      <c r="D34" s="15" t="s">
        <v>21</v>
      </c>
      <c r="E34" s="94">
        <v>50124.4</v>
      </c>
      <c r="F34" s="52">
        <v>187200</v>
      </c>
      <c r="G34" s="52">
        <v>0</v>
      </c>
      <c r="H34" s="52">
        <v>0</v>
      </c>
      <c r="I34" s="52">
        <v>0</v>
      </c>
      <c r="J34" s="26"/>
      <c r="K34" s="26"/>
    </row>
    <row r="35" spans="1:11" s="17" customFormat="1" ht="25.5" customHeight="1">
      <c r="A35" s="217" t="s">
        <v>102</v>
      </c>
      <c r="B35" s="218"/>
      <c r="C35" s="219"/>
      <c r="D35" s="47" t="s">
        <v>332</v>
      </c>
      <c r="E35" s="53">
        <f>+E36</f>
        <v>5388.91</v>
      </c>
      <c r="F35" s="53">
        <f t="shared" ref="F35:I35" si="23">+F36</f>
        <v>11151</v>
      </c>
      <c r="G35" s="53">
        <f t="shared" si="23"/>
        <v>11001</v>
      </c>
      <c r="H35" s="53">
        <f t="shared" si="23"/>
        <v>11001</v>
      </c>
      <c r="I35" s="53">
        <f t="shared" si="23"/>
        <v>11001</v>
      </c>
      <c r="J35" s="25"/>
      <c r="K35" s="25"/>
    </row>
    <row r="36" spans="1:11" s="17" customFormat="1" ht="28.5" customHeight="1">
      <c r="A36" s="220" t="s">
        <v>174</v>
      </c>
      <c r="B36" s="221"/>
      <c r="C36" s="222"/>
      <c r="D36" s="154" t="s">
        <v>143</v>
      </c>
      <c r="E36" s="155">
        <f>+E37</f>
        <v>5388.91</v>
      </c>
      <c r="F36" s="155">
        <f t="shared" ref="F36:I36" si="24">+F37</f>
        <v>11151</v>
      </c>
      <c r="G36" s="155">
        <f t="shared" si="24"/>
        <v>11001</v>
      </c>
      <c r="H36" s="155">
        <f t="shared" si="24"/>
        <v>11001</v>
      </c>
      <c r="I36" s="155">
        <f t="shared" si="24"/>
        <v>11001</v>
      </c>
      <c r="J36" s="25"/>
      <c r="K36" s="25"/>
    </row>
    <row r="37" spans="1:11">
      <c r="A37" s="190">
        <v>3</v>
      </c>
      <c r="B37" s="191"/>
      <c r="C37" s="192"/>
      <c r="D37" s="16" t="s">
        <v>10</v>
      </c>
      <c r="E37" s="96">
        <f>+E38</f>
        <v>5388.91</v>
      </c>
      <c r="F37" s="96">
        <f t="shared" ref="F37:I37" si="25">+F38</f>
        <v>11151</v>
      </c>
      <c r="G37" s="96">
        <f t="shared" si="25"/>
        <v>11001</v>
      </c>
      <c r="H37" s="96">
        <f t="shared" si="25"/>
        <v>11001</v>
      </c>
      <c r="I37" s="96">
        <f t="shared" si="25"/>
        <v>11001</v>
      </c>
      <c r="J37" s="26"/>
      <c r="K37" s="26"/>
    </row>
    <row r="38" spans="1:11">
      <c r="A38" s="18"/>
      <c r="B38" s="194">
        <v>32</v>
      </c>
      <c r="C38" s="223"/>
      <c r="D38" s="15" t="s">
        <v>21</v>
      </c>
      <c r="E38" s="94">
        <v>5388.91</v>
      </c>
      <c r="F38" s="52">
        <v>11151</v>
      </c>
      <c r="G38" s="52">
        <v>11001</v>
      </c>
      <c r="H38" s="52">
        <v>11001</v>
      </c>
      <c r="I38" s="52">
        <v>11001</v>
      </c>
      <c r="J38" s="26"/>
      <c r="K38" s="26"/>
    </row>
    <row r="39" spans="1:11" s="17" customFormat="1" ht="25.5" customHeight="1">
      <c r="A39" s="217" t="s">
        <v>329</v>
      </c>
      <c r="B39" s="218"/>
      <c r="C39" s="219"/>
      <c r="D39" s="47" t="s">
        <v>330</v>
      </c>
      <c r="E39" s="50">
        <f>+E40+E44</f>
        <v>501811.91</v>
      </c>
      <c r="F39" s="50">
        <f t="shared" ref="F39:I39" si="26">+F40+F44</f>
        <v>532795</v>
      </c>
      <c r="G39" s="50">
        <f t="shared" si="26"/>
        <v>774500</v>
      </c>
      <c r="H39" s="50">
        <f t="shared" si="26"/>
        <v>770500</v>
      </c>
      <c r="I39" s="50">
        <f t="shared" si="26"/>
        <v>770500</v>
      </c>
      <c r="J39" s="25"/>
      <c r="K39" s="25"/>
    </row>
    <row r="40" spans="1:11" s="17" customFormat="1" ht="28.5" customHeight="1">
      <c r="A40" s="220" t="s">
        <v>175</v>
      </c>
      <c r="B40" s="221"/>
      <c r="C40" s="222"/>
      <c r="D40" s="154" t="s">
        <v>144</v>
      </c>
      <c r="E40" s="155">
        <f>+E41</f>
        <v>501811.91</v>
      </c>
      <c r="F40" s="155">
        <f>+F41</f>
        <v>531340</v>
      </c>
      <c r="G40" s="155">
        <f>+G41</f>
        <v>770500</v>
      </c>
      <c r="H40" s="155">
        <f>+H41</f>
        <v>770500</v>
      </c>
      <c r="I40" s="155">
        <f>+I41</f>
        <v>770500</v>
      </c>
      <c r="J40" s="25"/>
      <c r="K40" s="25"/>
    </row>
    <row r="41" spans="1:11">
      <c r="A41" s="193">
        <v>3</v>
      </c>
      <c r="B41" s="194"/>
      <c r="C41" s="223"/>
      <c r="D41" s="16" t="s">
        <v>10</v>
      </c>
      <c r="E41" s="97">
        <f>+E42+E43</f>
        <v>501811.91</v>
      </c>
      <c r="F41" s="97">
        <f t="shared" ref="F41:I41" si="27">+F42+F43</f>
        <v>531340</v>
      </c>
      <c r="G41" s="97">
        <f t="shared" si="27"/>
        <v>770500</v>
      </c>
      <c r="H41" s="97">
        <f t="shared" si="27"/>
        <v>770500</v>
      </c>
      <c r="I41" s="97">
        <f t="shared" si="27"/>
        <v>770500</v>
      </c>
      <c r="J41" s="26"/>
      <c r="K41" s="26"/>
    </row>
    <row r="42" spans="1:11">
      <c r="A42" s="18"/>
      <c r="B42" s="28">
        <v>32</v>
      </c>
      <c r="C42" s="32"/>
      <c r="D42" s="15" t="s">
        <v>21</v>
      </c>
      <c r="E42" s="94">
        <v>499086.42</v>
      </c>
      <c r="F42" s="52">
        <v>528090</v>
      </c>
      <c r="G42" s="52">
        <f>770500-1100</f>
        <v>769400</v>
      </c>
      <c r="H42" s="52">
        <f>770500-1100</f>
        <v>769400</v>
      </c>
      <c r="I42" s="52">
        <f>770500-1100</f>
        <v>769400</v>
      </c>
    </row>
    <row r="43" spans="1:11">
      <c r="A43" s="18"/>
      <c r="B43" s="28">
        <v>34</v>
      </c>
      <c r="C43" s="32"/>
      <c r="D43" s="15" t="s">
        <v>30</v>
      </c>
      <c r="E43" s="94">
        <v>2725.49</v>
      </c>
      <c r="F43" s="52">
        <v>3250</v>
      </c>
      <c r="G43" s="52">
        <v>1100</v>
      </c>
      <c r="H43" s="52">
        <v>1100</v>
      </c>
      <c r="I43" s="52">
        <v>1100</v>
      </c>
    </row>
    <row r="44" spans="1:11" s="17" customFormat="1" ht="28.5" customHeight="1">
      <c r="A44" s="220" t="s">
        <v>176</v>
      </c>
      <c r="B44" s="221"/>
      <c r="C44" s="222"/>
      <c r="D44" s="154" t="s">
        <v>178</v>
      </c>
      <c r="E44" s="155">
        <f>+E45</f>
        <v>0</v>
      </c>
      <c r="F44" s="155">
        <f t="shared" ref="F44:I45" si="28">+F45</f>
        <v>1455</v>
      </c>
      <c r="G44" s="155">
        <f t="shared" si="28"/>
        <v>4000</v>
      </c>
      <c r="H44" s="155">
        <f t="shared" si="28"/>
        <v>0</v>
      </c>
      <c r="I44" s="155">
        <f t="shared" si="28"/>
        <v>0</v>
      </c>
      <c r="J44" s="25"/>
      <c r="K44" s="25"/>
    </row>
    <row r="45" spans="1:11">
      <c r="A45" s="193">
        <v>3</v>
      </c>
      <c r="B45" s="194"/>
      <c r="C45" s="223"/>
      <c r="D45" s="16" t="s">
        <v>10</v>
      </c>
      <c r="E45" s="96">
        <f>+E46</f>
        <v>0</v>
      </c>
      <c r="F45" s="51">
        <f>+F46</f>
        <v>1455</v>
      </c>
      <c r="G45" s="51">
        <f t="shared" si="28"/>
        <v>4000</v>
      </c>
      <c r="H45" s="51">
        <f t="shared" si="28"/>
        <v>0</v>
      </c>
      <c r="I45" s="51">
        <f t="shared" si="28"/>
        <v>0</v>
      </c>
      <c r="J45" s="26"/>
      <c r="K45" s="26"/>
    </row>
    <row r="46" spans="1:11">
      <c r="A46" s="18"/>
      <c r="B46" s="28">
        <v>32</v>
      </c>
      <c r="C46" s="32"/>
      <c r="D46" s="15" t="s">
        <v>21</v>
      </c>
      <c r="E46" s="94">
        <v>0</v>
      </c>
      <c r="F46" s="52">
        <v>1455</v>
      </c>
      <c r="G46" s="52">
        <v>4000</v>
      </c>
      <c r="H46" s="52">
        <v>0</v>
      </c>
      <c r="I46" s="52">
        <v>0</v>
      </c>
    </row>
    <row r="47" spans="1:11" s="17" customFormat="1" ht="25.5" customHeight="1">
      <c r="A47" s="217" t="s">
        <v>326</v>
      </c>
      <c r="B47" s="218"/>
      <c r="C47" s="219"/>
      <c r="D47" s="47" t="s">
        <v>282</v>
      </c>
      <c r="E47" s="50">
        <f>+E48+E51</f>
        <v>113809</v>
      </c>
      <c r="F47" s="50">
        <f t="shared" ref="F47:I47" si="29">+F48+F51</f>
        <v>182124</v>
      </c>
      <c r="G47" s="50">
        <f t="shared" si="29"/>
        <v>165500</v>
      </c>
      <c r="H47" s="50">
        <f t="shared" si="29"/>
        <v>169600</v>
      </c>
      <c r="I47" s="50">
        <f t="shared" si="29"/>
        <v>174600</v>
      </c>
    </row>
    <row r="48" spans="1:11" s="17" customFormat="1" ht="28.5" customHeight="1">
      <c r="A48" s="220" t="s">
        <v>240</v>
      </c>
      <c r="B48" s="221"/>
      <c r="C48" s="222"/>
      <c r="D48" s="154" t="s">
        <v>241</v>
      </c>
      <c r="E48" s="155">
        <f>+E49</f>
        <v>113809</v>
      </c>
      <c r="F48" s="155">
        <f t="shared" ref="F48:I48" si="30">+F49</f>
        <v>162324</v>
      </c>
      <c r="G48" s="155">
        <f t="shared" si="30"/>
        <v>158500</v>
      </c>
      <c r="H48" s="155">
        <f t="shared" si="30"/>
        <v>169600</v>
      </c>
      <c r="I48" s="155">
        <f t="shared" si="30"/>
        <v>174600</v>
      </c>
      <c r="J48" s="25"/>
      <c r="K48" s="25"/>
    </row>
    <row r="49" spans="1:11">
      <c r="A49" s="193">
        <v>3</v>
      </c>
      <c r="B49" s="194"/>
      <c r="C49" s="223"/>
      <c r="D49" s="16" t="s">
        <v>10</v>
      </c>
      <c r="E49" s="96">
        <f>+E50</f>
        <v>113809</v>
      </c>
      <c r="F49" s="51">
        <f>+F50</f>
        <v>162324</v>
      </c>
      <c r="G49" s="51">
        <f t="shared" ref="F49:I52" si="31">+G50</f>
        <v>158500</v>
      </c>
      <c r="H49" s="51">
        <f t="shared" si="31"/>
        <v>169600</v>
      </c>
      <c r="I49" s="51">
        <f t="shared" si="31"/>
        <v>174600</v>
      </c>
      <c r="J49" s="26"/>
      <c r="K49" s="26"/>
    </row>
    <row r="50" spans="1:11">
      <c r="A50" s="18"/>
      <c r="B50" s="28">
        <v>32</v>
      </c>
      <c r="C50" s="32"/>
      <c r="D50" s="15" t="s">
        <v>21</v>
      </c>
      <c r="E50" s="94">
        <v>113809</v>
      </c>
      <c r="F50" s="52">
        <v>162324</v>
      </c>
      <c r="G50" s="52">
        <v>158500</v>
      </c>
      <c r="H50" s="52">
        <v>169600</v>
      </c>
      <c r="I50" s="52">
        <v>174600</v>
      </c>
    </row>
    <row r="51" spans="1:11" s="17" customFormat="1" ht="28.5" customHeight="1">
      <c r="A51" s="220" t="s">
        <v>242</v>
      </c>
      <c r="B51" s="221"/>
      <c r="C51" s="222"/>
      <c r="D51" s="154" t="s">
        <v>243</v>
      </c>
      <c r="E51" s="155">
        <f>+E52</f>
        <v>0</v>
      </c>
      <c r="F51" s="155">
        <f t="shared" si="31"/>
        <v>19800</v>
      </c>
      <c r="G51" s="155">
        <f t="shared" si="31"/>
        <v>7000</v>
      </c>
      <c r="H51" s="155">
        <f t="shared" si="31"/>
        <v>0</v>
      </c>
      <c r="I51" s="155">
        <f t="shared" si="31"/>
        <v>0</v>
      </c>
      <c r="J51" s="25"/>
      <c r="K51" s="25"/>
    </row>
    <row r="52" spans="1:11">
      <c r="A52" s="193">
        <v>3</v>
      </c>
      <c r="B52" s="194"/>
      <c r="C52" s="223"/>
      <c r="D52" s="16" t="s">
        <v>10</v>
      </c>
      <c r="E52" s="96">
        <f>+E53</f>
        <v>0</v>
      </c>
      <c r="F52" s="51">
        <f>+F53</f>
        <v>19800</v>
      </c>
      <c r="G52" s="51">
        <f t="shared" si="31"/>
        <v>7000</v>
      </c>
      <c r="H52" s="51">
        <f t="shared" si="31"/>
        <v>0</v>
      </c>
      <c r="I52" s="51">
        <f t="shared" si="31"/>
        <v>0</v>
      </c>
      <c r="J52" s="26"/>
      <c r="K52" s="26"/>
    </row>
    <row r="53" spans="1:11">
      <c r="A53" s="18"/>
      <c r="B53" s="28">
        <v>32</v>
      </c>
      <c r="C53" s="32"/>
      <c r="D53" s="15" t="s">
        <v>21</v>
      </c>
      <c r="E53" s="94">
        <v>0</v>
      </c>
      <c r="F53" s="94">
        <v>19800</v>
      </c>
      <c r="G53" s="52">
        <v>7000</v>
      </c>
      <c r="H53" s="52"/>
      <c r="I53" s="52"/>
    </row>
    <row r="54" spans="1:11" s="17" customFormat="1" ht="25.5" customHeight="1">
      <c r="A54" s="217" t="s">
        <v>162</v>
      </c>
      <c r="B54" s="218"/>
      <c r="C54" s="219"/>
      <c r="D54" s="47" t="s">
        <v>331</v>
      </c>
      <c r="E54" s="50">
        <f>+E55</f>
        <v>1092.76</v>
      </c>
      <c r="F54" s="50">
        <f t="shared" ref="F54:I54" si="32">+F55</f>
        <v>1327</v>
      </c>
      <c r="G54" s="50">
        <f t="shared" si="32"/>
        <v>1300</v>
      </c>
      <c r="H54" s="50">
        <f t="shared" si="32"/>
        <v>1300</v>
      </c>
      <c r="I54" s="50">
        <f t="shared" si="32"/>
        <v>1300</v>
      </c>
    </row>
    <row r="55" spans="1:11" s="17" customFormat="1" ht="28.5" customHeight="1">
      <c r="A55" s="220" t="s">
        <v>180</v>
      </c>
      <c r="B55" s="221"/>
      <c r="C55" s="222"/>
      <c r="D55" s="154" t="s">
        <v>181</v>
      </c>
      <c r="E55" s="155">
        <f>+E56</f>
        <v>1092.76</v>
      </c>
      <c r="F55" s="155">
        <f>+F56</f>
        <v>1327</v>
      </c>
      <c r="G55" s="155">
        <f>+G56</f>
        <v>1300</v>
      </c>
      <c r="H55" s="155">
        <f>+H56</f>
        <v>1300</v>
      </c>
      <c r="I55" s="155">
        <f>+I56</f>
        <v>1300</v>
      </c>
      <c r="J55" s="25"/>
      <c r="K55" s="25"/>
    </row>
    <row r="56" spans="1:11">
      <c r="A56" s="193">
        <v>3</v>
      </c>
      <c r="B56" s="194"/>
      <c r="C56" s="223"/>
      <c r="D56" s="16" t="s">
        <v>10</v>
      </c>
      <c r="E56" s="98">
        <f>+E57</f>
        <v>1092.76</v>
      </c>
      <c r="F56" s="98">
        <f t="shared" ref="F56:I56" si="33">+F57</f>
        <v>1327</v>
      </c>
      <c r="G56" s="98">
        <f t="shared" si="33"/>
        <v>1300</v>
      </c>
      <c r="H56" s="98">
        <f t="shared" si="33"/>
        <v>1300</v>
      </c>
      <c r="I56" s="98">
        <f t="shared" si="33"/>
        <v>1300</v>
      </c>
    </row>
    <row r="57" spans="1:11">
      <c r="A57" s="18"/>
      <c r="B57" s="28">
        <v>32</v>
      </c>
      <c r="C57" s="32"/>
      <c r="D57" s="15" t="s">
        <v>21</v>
      </c>
      <c r="E57" s="94">
        <v>1092.76</v>
      </c>
      <c r="F57" s="52">
        <v>1327</v>
      </c>
      <c r="G57" s="52">
        <v>1300</v>
      </c>
      <c r="H57" s="52">
        <v>1300</v>
      </c>
      <c r="I57" s="52">
        <v>1300</v>
      </c>
    </row>
    <row r="58" spans="1:11" s="17" customFormat="1" ht="25.5" customHeight="1">
      <c r="A58" s="217" t="s">
        <v>283</v>
      </c>
      <c r="B58" s="218"/>
      <c r="C58" s="219"/>
      <c r="D58" s="47" t="s">
        <v>327</v>
      </c>
      <c r="E58" s="50">
        <f>+E59</f>
        <v>22992.33</v>
      </c>
      <c r="F58" s="50">
        <f t="shared" ref="F58:I58" si="34">+F59</f>
        <v>9000</v>
      </c>
      <c r="G58" s="50">
        <f t="shared" si="34"/>
        <v>15500</v>
      </c>
      <c r="H58" s="50">
        <f t="shared" si="34"/>
        <v>16500</v>
      </c>
      <c r="I58" s="50">
        <f t="shared" si="34"/>
        <v>16500</v>
      </c>
    </row>
    <row r="59" spans="1:11" s="17" customFormat="1" ht="28.5" customHeight="1">
      <c r="A59" s="220" t="s">
        <v>182</v>
      </c>
      <c r="B59" s="221"/>
      <c r="C59" s="222"/>
      <c r="D59" s="154" t="s">
        <v>145</v>
      </c>
      <c r="E59" s="155">
        <f t="shared" ref="E59:I60" si="35">+E60</f>
        <v>22992.33</v>
      </c>
      <c r="F59" s="155">
        <f t="shared" si="35"/>
        <v>9000</v>
      </c>
      <c r="G59" s="155">
        <f t="shared" si="35"/>
        <v>15500</v>
      </c>
      <c r="H59" s="155">
        <f t="shared" si="35"/>
        <v>16500</v>
      </c>
      <c r="I59" s="155">
        <f t="shared" si="35"/>
        <v>16500</v>
      </c>
      <c r="J59" s="25"/>
      <c r="K59" s="25"/>
    </row>
    <row r="60" spans="1:11">
      <c r="A60" s="193">
        <v>3</v>
      </c>
      <c r="B60" s="194"/>
      <c r="C60" s="223"/>
      <c r="D60" s="16" t="s">
        <v>10</v>
      </c>
      <c r="E60" s="96">
        <f t="shared" si="35"/>
        <v>22992.33</v>
      </c>
      <c r="F60" s="51">
        <f>+F61</f>
        <v>9000</v>
      </c>
      <c r="G60" s="51">
        <f t="shared" si="35"/>
        <v>15500</v>
      </c>
      <c r="H60" s="51">
        <f t="shared" si="35"/>
        <v>16500</v>
      </c>
      <c r="I60" s="51">
        <f t="shared" si="35"/>
        <v>16500</v>
      </c>
    </row>
    <row r="61" spans="1:11">
      <c r="A61" s="18"/>
      <c r="B61" s="28">
        <v>32</v>
      </c>
      <c r="C61" s="32"/>
      <c r="D61" s="15" t="s">
        <v>21</v>
      </c>
      <c r="E61" s="94">
        <v>22992.33</v>
      </c>
      <c r="F61" s="52">
        <v>9000</v>
      </c>
      <c r="G61" s="52">
        <v>15500</v>
      </c>
      <c r="H61" s="52">
        <v>16500</v>
      </c>
      <c r="I61" s="52">
        <v>16500</v>
      </c>
    </row>
    <row r="62" spans="1:11" s="17" customFormat="1" ht="38.25" customHeight="1">
      <c r="A62" s="217" t="s">
        <v>284</v>
      </c>
      <c r="B62" s="218"/>
      <c r="C62" s="219"/>
      <c r="D62" s="47" t="s">
        <v>103</v>
      </c>
      <c r="E62" s="50">
        <f>+E63</f>
        <v>305</v>
      </c>
      <c r="F62" s="50">
        <f t="shared" ref="F62:I62" si="36">+F63</f>
        <v>1346</v>
      </c>
      <c r="G62" s="50">
        <f t="shared" si="36"/>
        <v>1000</v>
      </c>
      <c r="H62" s="50">
        <f t="shared" si="36"/>
        <v>1000</v>
      </c>
      <c r="I62" s="50">
        <f t="shared" si="36"/>
        <v>1000</v>
      </c>
    </row>
    <row r="63" spans="1:11" s="17" customFormat="1" ht="28.5" customHeight="1">
      <c r="A63" s="220" t="s">
        <v>183</v>
      </c>
      <c r="B63" s="221"/>
      <c r="C63" s="222"/>
      <c r="D63" s="154" t="s">
        <v>337</v>
      </c>
      <c r="E63" s="155">
        <f t="shared" ref="E63:I64" si="37">+E64</f>
        <v>305</v>
      </c>
      <c r="F63" s="155">
        <f t="shared" si="37"/>
        <v>1346</v>
      </c>
      <c r="G63" s="155">
        <f t="shared" si="37"/>
        <v>1000</v>
      </c>
      <c r="H63" s="155">
        <f t="shared" si="37"/>
        <v>1000</v>
      </c>
      <c r="I63" s="155">
        <f t="shared" si="37"/>
        <v>1000</v>
      </c>
      <c r="J63" s="25"/>
      <c r="K63" s="25"/>
    </row>
    <row r="64" spans="1:11">
      <c r="A64" s="193">
        <v>3</v>
      </c>
      <c r="B64" s="194"/>
      <c r="C64" s="223"/>
      <c r="D64" s="16" t="s">
        <v>10</v>
      </c>
      <c r="E64" s="96">
        <f t="shared" si="37"/>
        <v>305</v>
      </c>
      <c r="F64" s="51">
        <f>+F65</f>
        <v>1346</v>
      </c>
      <c r="G64" s="51">
        <f t="shared" si="37"/>
        <v>1000</v>
      </c>
      <c r="H64" s="51">
        <f t="shared" si="37"/>
        <v>1000</v>
      </c>
      <c r="I64" s="51">
        <f t="shared" si="37"/>
        <v>1000</v>
      </c>
    </row>
    <row r="65" spans="1:11">
      <c r="A65" s="18"/>
      <c r="B65" s="28">
        <v>32</v>
      </c>
      <c r="C65" s="32"/>
      <c r="D65" s="15" t="s">
        <v>21</v>
      </c>
      <c r="E65" s="94">
        <v>305</v>
      </c>
      <c r="F65" s="52">
        <v>1346</v>
      </c>
      <c r="G65" s="52">
        <v>1000</v>
      </c>
      <c r="H65" s="52">
        <v>1000</v>
      </c>
      <c r="I65" s="52">
        <v>1000</v>
      </c>
    </row>
    <row r="66" spans="1:11" ht="24" customHeight="1">
      <c r="A66" s="224" t="s">
        <v>163</v>
      </c>
      <c r="B66" s="225"/>
      <c r="C66" s="226"/>
      <c r="D66" s="46" t="s">
        <v>164</v>
      </c>
      <c r="E66" s="55">
        <f>+E67</f>
        <v>0</v>
      </c>
      <c r="F66" s="55">
        <f t="shared" ref="F66:I66" si="38">+F67</f>
        <v>27200</v>
      </c>
      <c r="G66" s="55">
        <f t="shared" si="38"/>
        <v>18100</v>
      </c>
      <c r="H66" s="55">
        <f t="shared" si="38"/>
        <v>18100</v>
      </c>
      <c r="I66" s="55">
        <f t="shared" si="38"/>
        <v>18100</v>
      </c>
    </row>
    <row r="67" spans="1:11" s="17" customFormat="1" ht="25.5" customHeight="1">
      <c r="A67" s="217" t="s">
        <v>329</v>
      </c>
      <c r="B67" s="218"/>
      <c r="C67" s="219"/>
      <c r="D67" s="47" t="s">
        <v>330</v>
      </c>
      <c r="E67" s="50">
        <f>+E68</f>
        <v>0</v>
      </c>
      <c r="F67" s="50">
        <f t="shared" ref="F67:I67" si="39">+F68</f>
        <v>27200</v>
      </c>
      <c r="G67" s="50">
        <f t="shared" si="39"/>
        <v>18100</v>
      </c>
      <c r="H67" s="50">
        <f t="shared" si="39"/>
        <v>18100</v>
      </c>
      <c r="I67" s="50">
        <f t="shared" si="39"/>
        <v>18100</v>
      </c>
    </row>
    <row r="68" spans="1:11" s="17" customFormat="1" ht="28.5" customHeight="1">
      <c r="A68" s="220" t="s">
        <v>175</v>
      </c>
      <c r="B68" s="221"/>
      <c r="C68" s="222"/>
      <c r="D68" s="154" t="s">
        <v>144</v>
      </c>
      <c r="E68" s="155">
        <f>+E69</f>
        <v>0</v>
      </c>
      <c r="F68" s="155">
        <f t="shared" ref="F68:I68" si="40">+F69</f>
        <v>27200</v>
      </c>
      <c r="G68" s="155">
        <f t="shared" si="40"/>
        <v>18100</v>
      </c>
      <c r="H68" s="155">
        <f t="shared" si="40"/>
        <v>18100</v>
      </c>
      <c r="I68" s="155">
        <f t="shared" si="40"/>
        <v>18100</v>
      </c>
      <c r="J68" s="25"/>
      <c r="K68" s="25"/>
    </row>
    <row r="69" spans="1:11" s="17" customFormat="1">
      <c r="A69" s="190">
        <v>3</v>
      </c>
      <c r="B69" s="191"/>
      <c r="C69" s="192"/>
      <c r="D69" s="16" t="s">
        <v>10</v>
      </c>
      <c r="E69" s="51">
        <f>+E70+E71</f>
        <v>0</v>
      </c>
      <c r="F69" s="51">
        <f t="shared" ref="F69:I69" si="41">+F70+F71</f>
        <v>27200</v>
      </c>
      <c r="G69" s="51">
        <f t="shared" si="41"/>
        <v>18100</v>
      </c>
      <c r="H69" s="51">
        <f t="shared" si="41"/>
        <v>18100</v>
      </c>
      <c r="I69" s="51">
        <f t="shared" si="41"/>
        <v>18100</v>
      </c>
    </row>
    <row r="70" spans="1:11">
      <c r="A70" s="18"/>
      <c r="B70" s="28">
        <v>31</v>
      </c>
      <c r="C70" s="32"/>
      <c r="D70" s="15" t="s">
        <v>11</v>
      </c>
      <c r="E70" s="94">
        <v>0</v>
      </c>
      <c r="F70" s="52">
        <v>3200</v>
      </c>
      <c r="G70" s="52">
        <v>8300</v>
      </c>
      <c r="H70" s="52">
        <v>8300</v>
      </c>
      <c r="I70" s="52">
        <v>8300</v>
      </c>
    </row>
    <row r="71" spans="1:11">
      <c r="A71" s="18"/>
      <c r="B71" s="28">
        <v>32</v>
      </c>
      <c r="C71" s="32"/>
      <c r="D71" s="15" t="s">
        <v>21</v>
      </c>
      <c r="E71" s="94">
        <v>0</v>
      </c>
      <c r="F71" s="52">
        <v>24000</v>
      </c>
      <c r="G71" s="52">
        <v>9800</v>
      </c>
      <c r="H71" s="52">
        <v>9800</v>
      </c>
      <c r="I71" s="52">
        <v>9800</v>
      </c>
    </row>
    <row r="72" spans="1:11" ht="24" customHeight="1">
      <c r="A72" s="224" t="s">
        <v>29</v>
      </c>
      <c r="B72" s="225"/>
      <c r="C72" s="226"/>
      <c r="D72" s="46" t="s">
        <v>105</v>
      </c>
      <c r="E72" s="55">
        <f>+E73</f>
        <v>18338.400000000001</v>
      </c>
      <c r="F72" s="55">
        <f t="shared" ref="F72:I72" si="42">+F73</f>
        <v>29900</v>
      </c>
      <c r="G72" s="55">
        <f t="shared" si="42"/>
        <v>31700</v>
      </c>
      <c r="H72" s="55">
        <f t="shared" si="42"/>
        <v>33700</v>
      </c>
      <c r="I72" s="55">
        <f t="shared" si="42"/>
        <v>35700</v>
      </c>
    </row>
    <row r="73" spans="1:11" s="17" customFormat="1" ht="25.5" customHeight="1">
      <c r="A73" s="217" t="s">
        <v>260</v>
      </c>
      <c r="B73" s="218"/>
      <c r="C73" s="219"/>
      <c r="D73" s="47" t="s">
        <v>282</v>
      </c>
      <c r="E73" s="50">
        <f>+E74+E79</f>
        <v>18338.400000000001</v>
      </c>
      <c r="F73" s="50">
        <f t="shared" ref="F73:I73" si="43">+F74+F79</f>
        <v>29900</v>
      </c>
      <c r="G73" s="50">
        <f t="shared" si="43"/>
        <v>31700</v>
      </c>
      <c r="H73" s="50">
        <f t="shared" si="43"/>
        <v>33700</v>
      </c>
      <c r="I73" s="50">
        <f t="shared" si="43"/>
        <v>35700</v>
      </c>
    </row>
    <row r="74" spans="1:11" s="17" customFormat="1" ht="28.5" customHeight="1">
      <c r="A74" s="220" t="s">
        <v>177</v>
      </c>
      <c r="B74" s="221"/>
      <c r="C74" s="222"/>
      <c r="D74" s="154" t="s">
        <v>188</v>
      </c>
      <c r="E74" s="155">
        <f>+E75+E77</f>
        <v>18338.400000000001</v>
      </c>
      <c r="F74" s="155">
        <f>+F75+F77</f>
        <v>29900</v>
      </c>
      <c r="G74" s="155">
        <f>+G75+G77</f>
        <v>31700</v>
      </c>
      <c r="H74" s="155">
        <f>+H75+H77</f>
        <v>33700</v>
      </c>
      <c r="I74" s="155">
        <f>+I75+I77</f>
        <v>35700</v>
      </c>
      <c r="J74" s="25"/>
      <c r="K74" s="25"/>
    </row>
    <row r="75" spans="1:11" s="17" customFormat="1">
      <c r="A75" s="190">
        <v>3</v>
      </c>
      <c r="B75" s="191"/>
      <c r="C75" s="192"/>
      <c r="D75" s="16" t="s">
        <v>10</v>
      </c>
      <c r="E75" s="51">
        <f>+E76</f>
        <v>16338.4</v>
      </c>
      <c r="F75" s="51">
        <f>+F76</f>
        <v>14400</v>
      </c>
      <c r="G75" s="51">
        <f>+G76</f>
        <v>29700</v>
      </c>
      <c r="H75" s="51">
        <f>+H76</f>
        <v>31700</v>
      </c>
      <c r="I75" s="51">
        <f>+I76</f>
        <v>33700</v>
      </c>
    </row>
    <row r="76" spans="1:11">
      <c r="A76" s="18"/>
      <c r="B76" s="28">
        <v>32</v>
      </c>
      <c r="C76" s="32"/>
      <c r="D76" s="15" t="s">
        <v>21</v>
      </c>
      <c r="E76" s="94">
        <v>16338.4</v>
      </c>
      <c r="F76" s="52">
        <v>14400</v>
      </c>
      <c r="G76" s="52">
        <v>29700</v>
      </c>
      <c r="H76" s="52">
        <v>31700</v>
      </c>
      <c r="I76" s="52">
        <v>33700</v>
      </c>
    </row>
    <row r="77" spans="1:11" s="17" customFormat="1" ht="25.5">
      <c r="A77" s="190">
        <v>4</v>
      </c>
      <c r="B77" s="191"/>
      <c r="C77" s="192"/>
      <c r="D77" s="16" t="s">
        <v>32</v>
      </c>
      <c r="E77" s="51">
        <f>+E78</f>
        <v>2000</v>
      </c>
      <c r="F77" s="51">
        <f>+F78</f>
        <v>15500</v>
      </c>
      <c r="G77" s="51">
        <f>+G78</f>
        <v>2000</v>
      </c>
      <c r="H77" s="51">
        <f>+H78</f>
        <v>2000</v>
      </c>
      <c r="I77" s="51">
        <f>+I78</f>
        <v>2000</v>
      </c>
    </row>
    <row r="78" spans="1:11" ht="25.5">
      <c r="A78" s="18"/>
      <c r="B78" s="28">
        <v>42</v>
      </c>
      <c r="C78" s="32"/>
      <c r="D78" s="15" t="s">
        <v>23</v>
      </c>
      <c r="E78" s="94">
        <v>2000</v>
      </c>
      <c r="F78" s="52">
        <v>15500</v>
      </c>
      <c r="G78" s="52">
        <v>2000</v>
      </c>
      <c r="H78" s="52">
        <v>2000</v>
      </c>
      <c r="I78" s="52">
        <v>2000</v>
      </c>
    </row>
    <row r="79" spans="1:11" s="17" customFormat="1" ht="28.5" customHeight="1">
      <c r="A79" s="220" t="s">
        <v>285</v>
      </c>
      <c r="B79" s="221"/>
      <c r="C79" s="222"/>
      <c r="D79" s="154" t="s">
        <v>286</v>
      </c>
      <c r="E79" s="155">
        <f>+E80</f>
        <v>0</v>
      </c>
      <c r="F79" s="155">
        <f>+F80</f>
        <v>0</v>
      </c>
      <c r="G79" s="155">
        <f>+G80</f>
        <v>0</v>
      </c>
      <c r="H79" s="155">
        <f>+H80</f>
        <v>0</v>
      </c>
      <c r="I79" s="155">
        <f>+I80</f>
        <v>0</v>
      </c>
      <c r="J79" s="25"/>
      <c r="K79" s="25"/>
    </row>
    <row r="80" spans="1:11">
      <c r="A80" s="193">
        <v>3</v>
      </c>
      <c r="B80" s="194"/>
      <c r="C80" s="223"/>
      <c r="D80" s="16" t="s">
        <v>10</v>
      </c>
      <c r="E80" s="94">
        <f>+E81+E82</f>
        <v>0</v>
      </c>
      <c r="F80" s="56">
        <f>SUM(F81:F82)</f>
        <v>0</v>
      </c>
      <c r="G80" s="56">
        <f t="shared" ref="G80:I80" si="44">SUM(G81:G82)</f>
        <v>0</v>
      </c>
      <c r="H80" s="56">
        <f t="shared" si="44"/>
        <v>0</v>
      </c>
      <c r="I80" s="56">
        <f t="shared" si="44"/>
        <v>0</v>
      </c>
    </row>
    <row r="81" spans="1:11">
      <c r="A81" s="18"/>
      <c r="B81" s="28">
        <v>32</v>
      </c>
      <c r="C81" s="32"/>
      <c r="D81" s="15" t="s">
        <v>21</v>
      </c>
      <c r="E81" s="94">
        <v>0</v>
      </c>
      <c r="F81" s="52">
        <v>0</v>
      </c>
      <c r="G81" s="52">
        <v>0</v>
      </c>
      <c r="H81" s="52">
        <v>0</v>
      </c>
      <c r="I81" s="52">
        <v>0</v>
      </c>
    </row>
    <row r="82" spans="1:11">
      <c r="A82" s="18"/>
      <c r="B82" s="28">
        <v>38</v>
      </c>
      <c r="C82" s="32"/>
      <c r="D82" s="15" t="s">
        <v>31</v>
      </c>
      <c r="E82" s="94">
        <v>0</v>
      </c>
      <c r="F82" s="52">
        <v>0</v>
      </c>
      <c r="G82" s="52">
        <v>0</v>
      </c>
      <c r="H82" s="52">
        <v>0</v>
      </c>
      <c r="I82" s="52">
        <v>0</v>
      </c>
    </row>
    <row r="83" spans="1:11" ht="24.75" customHeight="1">
      <c r="A83" s="224" t="s">
        <v>41</v>
      </c>
      <c r="B83" s="225"/>
      <c r="C83" s="226"/>
      <c r="D83" s="46" t="s">
        <v>106</v>
      </c>
      <c r="E83" s="49">
        <f>+E84</f>
        <v>4282.84</v>
      </c>
      <c r="F83" s="49">
        <f t="shared" ref="F83:I83" si="45">+F84</f>
        <v>8800</v>
      </c>
      <c r="G83" s="49">
        <f t="shared" si="45"/>
        <v>10950</v>
      </c>
      <c r="H83" s="49">
        <f t="shared" si="45"/>
        <v>10950</v>
      </c>
      <c r="I83" s="49">
        <f t="shared" si="45"/>
        <v>10950</v>
      </c>
    </row>
    <row r="84" spans="1:11" s="17" customFormat="1" ht="25.5" customHeight="1">
      <c r="A84" s="217" t="s">
        <v>329</v>
      </c>
      <c r="B84" s="218"/>
      <c r="C84" s="219"/>
      <c r="D84" s="47" t="s">
        <v>330</v>
      </c>
      <c r="E84" s="50">
        <f>+E85</f>
        <v>4282.84</v>
      </c>
      <c r="F84" s="50">
        <f t="shared" ref="F84:I84" si="46">+F85</f>
        <v>8800</v>
      </c>
      <c r="G84" s="50">
        <f t="shared" si="46"/>
        <v>10950</v>
      </c>
      <c r="H84" s="50">
        <f t="shared" si="46"/>
        <v>10950</v>
      </c>
      <c r="I84" s="50">
        <f t="shared" si="46"/>
        <v>10950</v>
      </c>
    </row>
    <row r="85" spans="1:11" s="17" customFormat="1" ht="28.5" customHeight="1">
      <c r="A85" s="220" t="s">
        <v>175</v>
      </c>
      <c r="B85" s="221"/>
      <c r="C85" s="222"/>
      <c r="D85" s="154" t="s">
        <v>144</v>
      </c>
      <c r="E85" s="155">
        <f t="shared" ref="E85:I85" si="47">+E86</f>
        <v>4282.84</v>
      </c>
      <c r="F85" s="155">
        <f t="shared" si="47"/>
        <v>8800</v>
      </c>
      <c r="G85" s="155">
        <f t="shared" si="47"/>
        <v>10950</v>
      </c>
      <c r="H85" s="155">
        <f t="shared" si="47"/>
        <v>10950</v>
      </c>
      <c r="I85" s="155">
        <f t="shared" si="47"/>
        <v>10950</v>
      </c>
      <c r="J85" s="25"/>
      <c r="K85" s="25"/>
    </row>
    <row r="86" spans="1:11" ht="15" customHeight="1">
      <c r="A86" s="233">
        <v>3</v>
      </c>
      <c r="B86" s="234"/>
      <c r="C86" s="235"/>
      <c r="D86" s="16" t="s">
        <v>10</v>
      </c>
      <c r="E86" s="52">
        <f>+E87+E88</f>
        <v>4282.84</v>
      </c>
      <c r="F86" s="52">
        <f>+F87+F88</f>
        <v>8800</v>
      </c>
      <c r="G86" s="52">
        <f>+G87+G88</f>
        <v>10950</v>
      </c>
      <c r="H86" s="52">
        <f>+H87+H88</f>
        <v>10950</v>
      </c>
      <c r="I86" s="52">
        <f>+I87+I88</f>
        <v>10950</v>
      </c>
    </row>
    <row r="87" spans="1:11" ht="15" customHeight="1">
      <c r="A87" s="29"/>
      <c r="B87" s="30">
        <v>31</v>
      </c>
      <c r="C87" s="31"/>
      <c r="D87" s="15" t="s">
        <v>11</v>
      </c>
      <c r="E87" s="94">
        <v>4100.07</v>
      </c>
      <c r="F87" s="52">
        <v>8100</v>
      </c>
      <c r="G87" s="52">
        <v>8150</v>
      </c>
      <c r="H87" s="52">
        <v>8150</v>
      </c>
      <c r="I87" s="52">
        <v>8150</v>
      </c>
    </row>
    <row r="88" spans="1:11" ht="15" customHeight="1">
      <c r="A88" s="29"/>
      <c r="B88" s="30">
        <v>32</v>
      </c>
      <c r="C88" s="31"/>
      <c r="D88" s="15" t="s">
        <v>21</v>
      </c>
      <c r="E88" s="94">
        <v>182.77</v>
      </c>
      <c r="F88" s="52">
        <v>700</v>
      </c>
      <c r="G88" s="52">
        <v>2800</v>
      </c>
      <c r="H88" s="52">
        <v>2800</v>
      </c>
      <c r="I88" s="52">
        <v>2800</v>
      </c>
    </row>
    <row r="89" spans="1:11" ht="24" customHeight="1">
      <c r="A89" s="224" t="s">
        <v>107</v>
      </c>
      <c r="B89" s="225"/>
      <c r="C89" s="226"/>
      <c r="D89" s="46" t="s">
        <v>42</v>
      </c>
      <c r="E89" s="49">
        <f>+E90+E95+E101+E107+E111</f>
        <v>100905.09</v>
      </c>
      <c r="F89" s="49">
        <f t="shared" ref="F89:I89" si="48">+F90+F95+F101+F107+F111</f>
        <v>74576</v>
      </c>
      <c r="G89" s="49">
        <f t="shared" si="48"/>
        <v>82350</v>
      </c>
      <c r="H89" s="49">
        <f t="shared" si="48"/>
        <v>82350</v>
      </c>
      <c r="I89" s="49">
        <f t="shared" si="48"/>
        <v>82350</v>
      </c>
    </row>
    <row r="90" spans="1:11" s="17" customFormat="1" ht="25.5" customHeight="1">
      <c r="A90" s="217" t="s">
        <v>28</v>
      </c>
      <c r="B90" s="218"/>
      <c r="C90" s="219"/>
      <c r="D90" s="47" t="s">
        <v>101</v>
      </c>
      <c r="E90" s="50">
        <f>+E91</f>
        <v>11382.5</v>
      </c>
      <c r="F90" s="50">
        <f t="shared" ref="F90:I90" si="49">+F91</f>
        <v>0</v>
      </c>
      <c r="G90" s="50">
        <f t="shared" si="49"/>
        <v>0</v>
      </c>
      <c r="H90" s="50">
        <f t="shared" si="49"/>
        <v>0</v>
      </c>
      <c r="I90" s="50">
        <f t="shared" si="49"/>
        <v>0</v>
      </c>
      <c r="J90" s="25"/>
      <c r="K90" s="25"/>
    </row>
    <row r="91" spans="1:11" s="17" customFormat="1" ht="28.5" customHeight="1">
      <c r="A91" s="220" t="s">
        <v>328</v>
      </c>
      <c r="B91" s="221"/>
      <c r="C91" s="222"/>
      <c r="D91" s="154" t="s">
        <v>110</v>
      </c>
      <c r="E91" s="155">
        <f t="shared" ref="E91:I91" si="50">+E92</f>
        <v>11382.5</v>
      </c>
      <c r="F91" s="155">
        <f t="shared" si="50"/>
        <v>0</v>
      </c>
      <c r="G91" s="155">
        <f t="shared" si="50"/>
        <v>0</v>
      </c>
      <c r="H91" s="155">
        <f t="shared" si="50"/>
        <v>0</v>
      </c>
      <c r="I91" s="155">
        <f t="shared" si="50"/>
        <v>0</v>
      </c>
      <c r="J91" s="25"/>
      <c r="K91" s="25"/>
    </row>
    <row r="92" spans="1:11" s="17" customFormat="1" ht="25.5">
      <c r="A92" s="190">
        <v>4</v>
      </c>
      <c r="B92" s="191"/>
      <c r="C92" s="192"/>
      <c r="D92" s="16" t="s">
        <v>32</v>
      </c>
      <c r="E92" s="51">
        <f>+E93+E94</f>
        <v>11382.5</v>
      </c>
      <c r="F92" s="51">
        <f t="shared" ref="F92:I92" si="51">+F93+F94</f>
        <v>0</v>
      </c>
      <c r="G92" s="51">
        <f t="shared" si="51"/>
        <v>0</v>
      </c>
      <c r="H92" s="51">
        <f t="shared" si="51"/>
        <v>0</v>
      </c>
      <c r="I92" s="51">
        <f t="shared" si="51"/>
        <v>0</v>
      </c>
      <c r="J92" s="25"/>
      <c r="K92" s="25"/>
    </row>
    <row r="93" spans="1:11" ht="25.5">
      <c r="A93" s="18"/>
      <c r="B93" s="194">
        <v>41</v>
      </c>
      <c r="C93" s="223"/>
      <c r="D93" s="15" t="s">
        <v>43</v>
      </c>
      <c r="E93" s="94">
        <v>0</v>
      </c>
      <c r="F93" s="52">
        <v>0</v>
      </c>
      <c r="G93" s="52">
        <v>0</v>
      </c>
      <c r="H93" s="52">
        <v>0</v>
      </c>
      <c r="I93" s="52">
        <v>0</v>
      </c>
      <c r="J93" s="26"/>
      <c r="K93" s="26"/>
    </row>
    <row r="94" spans="1:11" ht="25.5">
      <c r="A94" s="18"/>
      <c r="B94" s="28">
        <v>42</v>
      </c>
      <c r="C94" s="32"/>
      <c r="D94" s="15" t="s">
        <v>23</v>
      </c>
      <c r="E94" s="94">
        <v>11382.5</v>
      </c>
      <c r="F94" s="52">
        <v>0</v>
      </c>
      <c r="G94" s="52">
        <v>0</v>
      </c>
      <c r="H94" s="52">
        <v>0</v>
      </c>
      <c r="I94" s="52">
        <v>0</v>
      </c>
    </row>
    <row r="95" spans="1:11" s="17" customFormat="1" ht="25.5" customHeight="1">
      <c r="A95" s="217" t="s">
        <v>102</v>
      </c>
      <c r="B95" s="218"/>
      <c r="C95" s="219"/>
      <c r="D95" s="47" t="s">
        <v>332</v>
      </c>
      <c r="E95" s="53">
        <f>+E96</f>
        <v>3000</v>
      </c>
      <c r="F95" s="53">
        <f t="shared" ref="F95:I95" si="52">+F96</f>
        <v>0</v>
      </c>
      <c r="G95" s="53">
        <f t="shared" si="52"/>
        <v>0</v>
      </c>
      <c r="H95" s="53">
        <f t="shared" si="52"/>
        <v>0</v>
      </c>
      <c r="I95" s="53">
        <f t="shared" si="52"/>
        <v>0</v>
      </c>
    </row>
    <row r="96" spans="1:11" s="17" customFormat="1" ht="28.5" customHeight="1">
      <c r="A96" s="220" t="s">
        <v>174</v>
      </c>
      <c r="B96" s="221"/>
      <c r="C96" s="222"/>
      <c r="D96" s="154" t="s">
        <v>143</v>
      </c>
      <c r="E96" s="155">
        <f>+E97+E99</f>
        <v>3000</v>
      </c>
      <c r="F96" s="155">
        <f>+F97+F99</f>
        <v>0</v>
      </c>
      <c r="G96" s="155">
        <f>+G97+G99</f>
        <v>0</v>
      </c>
      <c r="H96" s="155">
        <f>+H97+H99</f>
        <v>0</v>
      </c>
      <c r="I96" s="155">
        <f>+I97+I99</f>
        <v>0</v>
      </c>
      <c r="J96" s="25"/>
      <c r="K96" s="25"/>
    </row>
    <row r="97" spans="1:11" s="17" customFormat="1">
      <c r="A97" s="190">
        <v>3</v>
      </c>
      <c r="B97" s="191"/>
      <c r="C97" s="192"/>
      <c r="D97" s="16" t="s">
        <v>10</v>
      </c>
      <c r="E97" s="51">
        <f>+E98</f>
        <v>3000</v>
      </c>
      <c r="F97" s="51">
        <f>+F98</f>
        <v>0</v>
      </c>
      <c r="G97" s="51">
        <f>+G98</f>
        <v>0</v>
      </c>
      <c r="H97" s="51">
        <f>+H98</f>
        <v>0</v>
      </c>
      <c r="I97" s="51">
        <f>+I98</f>
        <v>0</v>
      </c>
    </row>
    <row r="98" spans="1:11">
      <c r="A98" s="227">
        <v>32</v>
      </c>
      <c r="B98" s="228"/>
      <c r="C98" s="229"/>
      <c r="D98" s="15" t="s">
        <v>21</v>
      </c>
      <c r="E98" s="94">
        <v>3000</v>
      </c>
      <c r="F98" s="52">
        <v>0</v>
      </c>
      <c r="G98" s="52">
        <v>0</v>
      </c>
      <c r="H98" s="52">
        <v>0</v>
      </c>
      <c r="I98" s="52">
        <v>0</v>
      </c>
    </row>
    <row r="99" spans="1:11" s="17" customFormat="1" ht="25.5">
      <c r="A99" s="35">
        <v>4</v>
      </c>
      <c r="B99" s="36"/>
      <c r="C99" s="37"/>
      <c r="D99" s="16" t="s">
        <v>32</v>
      </c>
      <c r="E99" s="98">
        <f>+E100</f>
        <v>0</v>
      </c>
      <c r="F99" s="56">
        <f>+F100</f>
        <v>0</v>
      </c>
      <c r="G99" s="56">
        <f>+G100</f>
        <v>0</v>
      </c>
      <c r="H99" s="56">
        <f>+H100</f>
        <v>0</v>
      </c>
      <c r="I99" s="56">
        <f>+I100</f>
        <v>0</v>
      </c>
    </row>
    <row r="100" spans="1:11" ht="25.5">
      <c r="A100" s="18"/>
      <c r="B100" s="28">
        <v>42</v>
      </c>
      <c r="C100" s="32"/>
      <c r="D100" s="15" t="s">
        <v>23</v>
      </c>
      <c r="E100" s="94">
        <v>0</v>
      </c>
      <c r="F100" s="94">
        <v>0</v>
      </c>
      <c r="G100" s="94">
        <v>0</v>
      </c>
      <c r="H100" s="94">
        <v>0</v>
      </c>
      <c r="I100" s="94">
        <v>0</v>
      </c>
    </row>
    <row r="101" spans="1:11" s="17" customFormat="1" ht="25.5" customHeight="1">
      <c r="A101" s="217" t="s">
        <v>329</v>
      </c>
      <c r="B101" s="218"/>
      <c r="C101" s="219"/>
      <c r="D101" s="47" t="s">
        <v>330</v>
      </c>
      <c r="E101" s="50">
        <f>+E102</f>
        <v>43375.539999999994</v>
      </c>
      <c r="F101" s="50">
        <f t="shared" ref="F101:I101" si="53">+F102</f>
        <v>49900</v>
      </c>
      <c r="G101" s="50">
        <f t="shared" si="53"/>
        <v>40450</v>
      </c>
      <c r="H101" s="50">
        <f t="shared" si="53"/>
        <v>40450</v>
      </c>
      <c r="I101" s="50">
        <f t="shared" si="53"/>
        <v>40450</v>
      </c>
    </row>
    <row r="102" spans="1:11" s="17" customFormat="1" ht="28.5" customHeight="1">
      <c r="A102" s="220" t="s">
        <v>175</v>
      </c>
      <c r="B102" s="221"/>
      <c r="C102" s="222"/>
      <c r="D102" s="154" t="s">
        <v>144</v>
      </c>
      <c r="E102" s="155">
        <f>+E103+E105</f>
        <v>43375.539999999994</v>
      </c>
      <c r="F102" s="155">
        <f>+F103+F105</f>
        <v>49900</v>
      </c>
      <c r="G102" s="155">
        <f>+G103+G105</f>
        <v>40450</v>
      </c>
      <c r="H102" s="155">
        <f>+H103+H105</f>
        <v>40450</v>
      </c>
      <c r="I102" s="155">
        <f>+I103+I105</f>
        <v>40450</v>
      </c>
      <c r="J102" s="25"/>
      <c r="K102" s="25"/>
    </row>
    <row r="103" spans="1:11" s="17" customFormat="1">
      <c r="A103" s="190">
        <v>3</v>
      </c>
      <c r="B103" s="191"/>
      <c r="C103" s="192"/>
      <c r="D103" s="16" t="s">
        <v>10</v>
      </c>
      <c r="E103" s="51">
        <f>+E104</f>
        <v>6445.23</v>
      </c>
      <c r="F103" s="51">
        <f>+F104</f>
        <v>0</v>
      </c>
      <c r="G103" s="51">
        <f>+G104</f>
        <v>0</v>
      </c>
      <c r="H103" s="51">
        <f>+H104</f>
        <v>0</v>
      </c>
      <c r="I103" s="51">
        <f>+I104</f>
        <v>0</v>
      </c>
    </row>
    <row r="104" spans="1:11">
      <c r="A104" s="227">
        <v>32</v>
      </c>
      <c r="B104" s="228"/>
      <c r="C104" s="229"/>
      <c r="D104" s="15" t="s">
        <v>21</v>
      </c>
      <c r="E104" s="94">
        <v>6445.23</v>
      </c>
      <c r="F104" s="52"/>
      <c r="G104" s="52"/>
      <c r="H104" s="52"/>
      <c r="I104" s="52"/>
    </row>
    <row r="105" spans="1:11" s="17" customFormat="1" ht="25.5">
      <c r="A105" s="190">
        <v>4</v>
      </c>
      <c r="B105" s="191"/>
      <c r="C105" s="192"/>
      <c r="D105" s="16" t="s">
        <v>12</v>
      </c>
      <c r="E105" s="97">
        <f>+E106</f>
        <v>36930.31</v>
      </c>
      <c r="F105" s="51">
        <f>+F106</f>
        <v>49900</v>
      </c>
      <c r="G105" s="51">
        <f>+G106</f>
        <v>40450</v>
      </c>
      <c r="H105" s="51">
        <f>+H106</f>
        <v>40450</v>
      </c>
      <c r="I105" s="51">
        <f>+I106</f>
        <v>40450</v>
      </c>
    </row>
    <row r="106" spans="1:11" ht="25.5">
      <c r="A106" s="227">
        <v>42</v>
      </c>
      <c r="B106" s="228"/>
      <c r="C106" s="229"/>
      <c r="D106" s="15" t="s">
        <v>23</v>
      </c>
      <c r="E106" s="94">
        <v>36930.31</v>
      </c>
      <c r="F106" s="52">
        <v>49900</v>
      </c>
      <c r="G106" s="52">
        <v>40450</v>
      </c>
      <c r="H106" s="52">
        <v>40450</v>
      </c>
      <c r="I106" s="52">
        <v>40450</v>
      </c>
    </row>
    <row r="107" spans="1:11" s="17" customFormat="1" ht="25.5" customHeight="1">
      <c r="A107" s="217" t="s">
        <v>326</v>
      </c>
      <c r="B107" s="218"/>
      <c r="C107" s="219"/>
      <c r="D107" s="47" t="s">
        <v>282</v>
      </c>
      <c r="E107" s="50">
        <f>+E108</f>
        <v>41647.050000000003</v>
      </c>
      <c r="F107" s="50">
        <f t="shared" ref="F107:I107" si="54">+F108</f>
        <v>17676</v>
      </c>
      <c r="G107" s="50">
        <f t="shared" si="54"/>
        <v>40400</v>
      </c>
      <c r="H107" s="50">
        <f t="shared" si="54"/>
        <v>40400</v>
      </c>
      <c r="I107" s="50">
        <f t="shared" si="54"/>
        <v>40400</v>
      </c>
    </row>
    <row r="108" spans="1:11" s="17" customFormat="1" ht="28.5" customHeight="1">
      <c r="A108" s="220" t="s">
        <v>240</v>
      </c>
      <c r="B108" s="221"/>
      <c r="C108" s="222"/>
      <c r="D108" s="154" t="s">
        <v>241</v>
      </c>
      <c r="E108" s="155">
        <f t="shared" ref="E108:I113" si="55">+E109</f>
        <v>41647.050000000003</v>
      </c>
      <c r="F108" s="155">
        <f t="shared" si="55"/>
        <v>17676</v>
      </c>
      <c r="G108" s="155">
        <f t="shared" si="55"/>
        <v>40400</v>
      </c>
      <c r="H108" s="155">
        <f t="shared" si="55"/>
        <v>40400</v>
      </c>
      <c r="I108" s="155">
        <f t="shared" si="55"/>
        <v>40400</v>
      </c>
      <c r="J108" s="25"/>
      <c r="K108" s="25"/>
    </row>
    <row r="109" spans="1:11" ht="25.5">
      <c r="A109" s="35">
        <v>4</v>
      </c>
      <c r="B109" s="34"/>
      <c r="C109" s="32"/>
      <c r="D109" s="16" t="s">
        <v>12</v>
      </c>
      <c r="E109" s="54">
        <f>+E110</f>
        <v>41647.050000000003</v>
      </c>
      <c r="F109" s="54">
        <f t="shared" si="55"/>
        <v>17676</v>
      </c>
      <c r="G109" s="54">
        <f t="shared" si="55"/>
        <v>40400</v>
      </c>
      <c r="H109" s="54">
        <f t="shared" si="55"/>
        <v>40400</v>
      </c>
      <c r="I109" s="54">
        <f t="shared" si="55"/>
        <v>40400</v>
      </c>
    </row>
    <row r="110" spans="1:11" ht="25.5">
      <c r="A110" s="227">
        <v>42</v>
      </c>
      <c r="B110" s="228"/>
      <c r="C110" s="229"/>
      <c r="D110" s="15" t="s">
        <v>23</v>
      </c>
      <c r="E110" s="94">
        <v>41647.050000000003</v>
      </c>
      <c r="F110" s="52">
        <v>17676</v>
      </c>
      <c r="G110" s="52">
        <v>40400</v>
      </c>
      <c r="H110" s="52">
        <v>40400</v>
      </c>
      <c r="I110" s="52">
        <v>40400</v>
      </c>
    </row>
    <row r="111" spans="1:11" s="17" customFormat="1" ht="25.5" customHeight="1">
      <c r="A111" s="217" t="s">
        <v>283</v>
      </c>
      <c r="B111" s="218"/>
      <c r="C111" s="219"/>
      <c r="D111" s="47" t="s">
        <v>327</v>
      </c>
      <c r="E111" s="50">
        <f>+E112</f>
        <v>1500</v>
      </c>
      <c r="F111" s="50">
        <f t="shared" ref="F111:I111" si="56">+F112</f>
        <v>7000</v>
      </c>
      <c r="G111" s="50">
        <f t="shared" si="56"/>
        <v>1500</v>
      </c>
      <c r="H111" s="50">
        <f t="shared" si="56"/>
        <v>1500</v>
      </c>
      <c r="I111" s="50">
        <f t="shared" si="56"/>
        <v>1500</v>
      </c>
    </row>
    <row r="112" spans="1:11" s="17" customFormat="1" ht="28.5" customHeight="1">
      <c r="A112" s="220" t="s">
        <v>182</v>
      </c>
      <c r="B112" s="221"/>
      <c r="C112" s="222"/>
      <c r="D112" s="154" t="s">
        <v>145</v>
      </c>
      <c r="E112" s="155">
        <f t="shared" si="55"/>
        <v>1500</v>
      </c>
      <c r="F112" s="155">
        <f t="shared" si="55"/>
        <v>7000</v>
      </c>
      <c r="G112" s="155">
        <f t="shared" si="55"/>
        <v>1500</v>
      </c>
      <c r="H112" s="155">
        <f t="shared" si="55"/>
        <v>1500</v>
      </c>
      <c r="I112" s="155">
        <f t="shared" si="55"/>
        <v>1500</v>
      </c>
      <c r="J112" s="25"/>
      <c r="K112" s="25"/>
    </row>
    <row r="113" spans="1:9" ht="28.5" customHeight="1">
      <c r="A113" s="18">
        <v>4</v>
      </c>
      <c r="B113" s="34"/>
      <c r="C113" s="32"/>
      <c r="D113" s="16" t="s">
        <v>12</v>
      </c>
      <c r="E113" s="54">
        <f t="shared" si="55"/>
        <v>1500</v>
      </c>
      <c r="F113" s="54">
        <f t="shared" si="55"/>
        <v>7000</v>
      </c>
      <c r="G113" s="54">
        <f t="shared" si="55"/>
        <v>1500</v>
      </c>
      <c r="H113" s="54">
        <f t="shared" si="55"/>
        <v>1500</v>
      </c>
      <c r="I113" s="54">
        <f t="shared" si="55"/>
        <v>1500</v>
      </c>
    </row>
    <row r="114" spans="1:9" ht="25.5">
      <c r="A114" s="18"/>
      <c r="B114" s="28">
        <v>42</v>
      </c>
      <c r="C114" s="32"/>
      <c r="D114" s="15" t="s">
        <v>23</v>
      </c>
      <c r="E114" s="94">
        <v>1500</v>
      </c>
      <c r="F114" s="52">
        <v>7000</v>
      </c>
      <c r="G114" s="52">
        <v>1500</v>
      </c>
      <c r="H114" s="52">
        <v>1500</v>
      </c>
      <c r="I114" s="52">
        <v>1500</v>
      </c>
    </row>
    <row r="116" spans="1:9">
      <c r="C116" s="45"/>
    </row>
  </sheetData>
  <mergeCells count="88">
    <mergeCell ref="A5:I5"/>
    <mergeCell ref="A28:C28"/>
    <mergeCell ref="A29:C29"/>
    <mergeCell ref="A11:C11"/>
    <mergeCell ref="A44:C44"/>
    <mergeCell ref="A30:C30"/>
    <mergeCell ref="A51:C51"/>
    <mergeCell ref="A45:C45"/>
    <mergeCell ref="A31:C31"/>
    <mergeCell ref="A9:C9"/>
    <mergeCell ref="A27:C27"/>
    <mergeCell ref="A25:C25"/>
    <mergeCell ref="A10:C10"/>
    <mergeCell ref="A14:C14"/>
    <mergeCell ref="A16:C16"/>
    <mergeCell ref="A17:C17"/>
    <mergeCell ref="A19:C19"/>
    <mergeCell ref="A21:C21"/>
    <mergeCell ref="A23:C23"/>
    <mergeCell ref="A112:C112"/>
    <mergeCell ref="A91:C91"/>
    <mergeCell ref="A92:C92"/>
    <mergeCell ref="A32:C32"/>
    <mergeCell ref="A37:C37"/>
    <mergeCell ref="A41:C41"/>
    <mergeCell ref="A55:C55"/>
    <mergeCell ref="A59:C59"/>
    <mergeCell ref="A56:C56"/>
    <mergeCell ref="A83:C83"/>
    <mergeCell ref="A75:C75"/>
    <mergeCell ref="A77:C77"/>
    <mergeCell ref="A60:C60"/>
    <mergeCell ref="A63:C63"/>
    <mergeCell ref="A49:C49"/>
    <mergeCell ref="A86:C86"/>
    <mergeCell ref="A103:C103"/>
    <mergeCell ref="A104:C104"/>
    <mergeCell ref="A105:C105"/>
    <mergeCell ref="A108:C108"/>
    <mergeCell ref="A110:C110"/>
    <mergeCell ref="A3:I3"/>
    <mergeCell ref="A1:I1"/>
    <mergeCell ref="B93:C93"/>
    <mergeCell ref="A106:C106"/>
    <mergeCell ref="A89:C89"/>
    <mergeCell ref="A96:C96"/>
    <mergeCell ref="A97:C97"/>
    <mergeCell ref="A98:C98"/>
    <mergeCell ref="A8:C8"/>
    <mergeCell ref="A36:C36"/>
    <mergeCell ref="A40:C40"/>
    <mergeCell ref="B33:C33"/>
    <mergeCell ref="B34:C34"/>
    <mergeCell ref="B38:C38"/>
    <mergeCell ref="A79:C79"/>
    <mergeCell ref="A102:C102"/>
    <mergeCell ref="A90:C90"/>
    <mergeCell ref="A35:C35"/>
    <mergeCell ref="A39:C39"/>
    <mergeCell ref="A47:C47"/>
    <mergeCell ref="A54:C54"/>
    <mergeCell ref="A58:C58"/>
    <mergeCell ref="A85:C85"/>
    <mergeCell ref="A64:C64"/>
    <mergeCell ref="A72:C72"/>
    <mergeCell ref="A74:C74"/>
    <mergeCell ref="A80:C80"/>
    <mergeCell ref="A66:C66"/>
    <mergeCell ref="A68:C68"/>
    <mergeCell ref="A69:C69"/>
    <mergeCell ref="A52:C52"/>
    <mergeCell ref="A48:C48"/>
    <mergeCell ref="A95:C95"/>
    <mergeCell ref="A101:C101"/>
    <mergeCell ref="A107:C107"/>
    <mergeCell ref="A111:C111"/>
    <mergeCell ref="A12:C12"/>
    <mergeCell ref="A15:C15"/>
    <mergeCell ref="A13:C13"/>
    <mergeCell ref="A18:C18"/>
    <mergeCell ref="A20:C20"/>
    <mergeCell ref="A22:C22"/>
    <mergeCell ref="A24:C24"/>
    <mergeCell ref="A26:C26"/>
    <mergeCell ref="A62:C62"/>
    <mergeCell ref="A67:C67"/>
    <mergeCell ref="A73:C73"/>
    <mergeCell ref="A84:C84"/>
  </mergeCells>
  <phoneticPr fontId="42" type="noConversion"/>
  <pageMargins left="0.7" right="0.7" top="0.75" bottom="0.75" header="0.3" footer="0.3"/>
  <pageSetup paperSize="9" scale="74"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A037F-20FD-4599-BE73-83620152FF27}">
  <dimension ref="A1:A139"/>
  <sheetViews>
    <sheetView workbookViewId="0">
      <selection activeCell="A28" sqref="A28:XFD28"/>
    </sheetView>
  </sheetViews>
  <sheetFormatPr defaultRowHeight="15"/>
  <cols>
    <col min="1" max="1" width="115.42578125" customWidth="1"/>
  </cols>
  <sheetData>
    <row r="1" spans="1:1" ht="15.75">
      <c r="A1" s="85" t="s">
        <v>68</v>
      </c>
    </row>
    <row r="2" spans="1:1" ht="15.75">
      <c r="A2" s="85"/>
    </row>
    <row r="3" spans="1:1" ht="31.5">
      <c r="A3" s="158" t="s">
        <v>336</v>
      </c>
    </row>
    <row r="4" spans="1:1" ht="15.75">
      <c r="A4" s="85"/>
    </row>
    <row r="5" spans="1:1">
      <c r="A5" s="129"/>
    </row>
    <row r="6" spans="1:1">
      <c r="A6" s="130" t="s">
        <v>189</v>
      </c>
    </row>
    <row r="7" spans="1:1">
      <c r="A7" s="129"/>
    </row>
    <row r="8" spans="1:1" ht="30">
      <c r="A8" s="131" t="s">
        <v>287</v>
      </c>
    </row>
    <row r="9" spans="1:1">
      <c r="A9" s="131"/>
    </row>
    <row r="10" spans="1:1" ht="137.25" customHeight="1">
      <c r="A10" s="133" t="s">
        <v>288</v>
      </c>
    </row>
    <row r="11" spans="1:1">
      <c r="A11" s="131"/>
    </row>
    <row r="12" spans="1:1">
      <c r="A12" s="131" t="s">
        <v>193</v>
      </c>
    </row>
    <row r="13" spans="1:1">
      <c r="A13" s="138" t="s">
        <v>289</v>
      </c>
    </row>
    <row r="14" spans="1:1">
      <c r="A14" s="138" t="s">
        <v>290</v>
      </c>
    </row>
    <row r="15" spans="1:1">
      <c r="A15" s="138" t="s">
        <v>291</v>
      </c>
    </row>
    <row r="16" spans="1:1">
      <c r="A16" s="138" t="s">
        <v>293</v>
      </c>
    </row>
    <row r="17" spans="1:1">
      <c r="A17" s="138" t="s">
        <v>249</v>
      </c>
    </row>
    <row r="18" spans="1:1">
      <c r="A18" s="138" t="s">
        <v>292</v>
      </c>
    </row>
    <row r="19" spans="1:1">
      <c r="A19" s="138" t="s">
        <v>250</v>
      </c>
    </row>
    <row r="20" spans="1:1">
      <c r="A20" s="131"/>
    </row>
    <row r="21" spans="1:1">
      <c r="A21" s="131"/>
    </row>
    <row r="22" spans="1:1">
      <c r="A22" s="131"/>
    </row>
    <row r="23" spans="1:1">
      <c r="A23" s="131"/>
    </row>
    <row r="24" spans="1:1">
      <c r="A24" s="132" t="s">
        <v>294</v>
      </c>
    </row>
    <row r="25" spans="1:1" ht="30">
      <c r="A25" s="131" t="s">
        <v>194</v>
      </c>
    </row>
    <row r="26" spans="1:1" ht="84" customHeight="1">
      <c r="A26" s="133" t="s">
        <v>195</v>
      </c>
    </row>
    <row r="27" spans="1:1" ht="30">
      <c r="A27" s="131" t="s">
        <v>113</v>
      </c>
    </row>
    <row r="28" spans="1:1" ht="84.75" customHeight="1">
      <c r="A28" s="133" t="s">
        <v>335</v>
      </c>
    </row>
    <row r="29" spans="1:1">
      <c r="A29" s="131"/>
    </row>
    <row r="30" spans="1:1">
      <c r="A30" s="131"/>
    </row>
    <row r="31" spans="1:1" ht="45">
      <c r="A31" s="135" t="s">
        <v>295</v>
      </c>
    </row>
    <row r="32" spans="1:1">
      <c r="A32" s="131" t="s">
        <v>69</v>
      </c>
    </row>
    <row r="33" spans="1:1" ht="30">
      <c r="A33" s="131" t="s">
        <v>296</v>
      </c>
    </row>
    <row r="34" spans="1:1">
      <c r="A34" s="131"/>
    </row>
    <row r="35" spans="1:1">
      <c r="A35" s="131"/>
    </row>
    <row r="36" spans="1:1" ht="30">
      <c r="A36" s="132" t="s">
        <v>297</v>
      </c>
    </row>
    <row r="37" spans="1:1" ht="30">
      <c r="A37" s="131" t="s">
        <v>70</v>
      </c>
    </row>
    <row r="38" spans="1:1" ht="30">
      <c r="A38" s="131" t="s">
        <v>114</v>
      </c>
    </row>
    <row r="39" spans="1:1">
      <c r="A39" s="131" t="s">
        <v>71</v>
      </c>
    </row>
    <row r="40" spans="1:1">
      <c r="A40" s="131" t="s">
        <v>96</v>
      </c>
    </row>
    <row r="41" spans="1:1">
      <c r="A41" s="131"/>
    </row>
    <row r="42" spans="1:1">
      <c r="A42" s="131"/>
    </row>
    <row r="43" spans="1:1" ht="30.75" customHeight="1">
      <c r="A43" s="132" t="s">
        <v>196</v>
      </c>
    </row>
    <row r="44" spans="1:1">
      <c r="A44" s="131" t="s">
        <v>72</v>
      </c>
    </row>
    <row r="45" spans="1:1" ht="30">
      <c r="A45" s="131" t="s">
        <v>197</v>
      </c>
    </row>
    <row r="46" spans="1:1" ht="30">
      <c r="A46" s="131" t="s">
        <v>73</v>
      </c>
    </row>
    <row r="47" spans="1:1">
      <c r="A47" s="131" t="s">
        <v>74</v>
      </c>
    </row>
    <row r="48" spans="1:1">
      <c r="A48" s="131"/>
    </row>
    <row r="49" spans="1:1">
      <c r="A49" s="131"/>
    </row>
    <row r="50" spans="1:1" ht="45" customHeight="1">
      <c r="A50" s="133" t="s">
        <v>198</v>
      </c>
    </row>
    <row r="51" spans="1:1">
      <c r="A51" s="131"/>
    </row>
    <row r="52" spans="1:1">
      <c r="A52" s="131"/>
    </row>
    <row r="53" spans="1:1" ht="30.75" customHeight="1">
      <c r="A53" s="132" t="s">
        <v>199</v>
      </c>
    </row>
    <row r="54" spans="1:1" ht="45.75" customHeight="1">
      <c r="A54" s="131" t="s">
        <v>190</v>
      </c>
    </row>
    <row r="55" spans="1:1" ht="30">
      <c r="A55" s="131" t="s">
        <v>200</v>
      </c>
    </row>
    <row r="56" spans="1:1">
      <c r="A56" s="131" t="s">
        <v>201</v>
      </c>
    </row>
    <row r="57" spans="1:1">
      <c r="A57" s="131" t="s">
        <v>202</v>
      </c>
    </row>
    <row r="58" spans="1:1">
      <c r="A58" s="131"/>
    </row>
    <row r="59" spans="1:1">
      <c r="A59" s="131"/>
    </row>
    <row r="60" spans="1:1">
      <c r="A60" s="132" t="s">
        <v>203</v>
      </c>
    </row>
    <row r="61" spans="1:1" ht="30">
      <c r="A61" s="131" t="s">
        <v>204</v>
      </c>
    </row>
    <row r="62" spans="1:1" ht="30">
      <c r="A62" s="131" t="s">
        <v>190</v>
      </c>
    </row>
    <row r="63" spans="1:1">
      <c r="A63" s="131"/>
    </row>
    <row r="64" spans="1:1">
      <c r="A64" s="131"/>
    </row>
    <row r="65" spans="1:1" ht="30.75" customHeight="1">
      <c r="A65" s="132" t="s">
        <v>205</v>
      </c>
    </row>
    <row r="66" spans="1:1" ht="47.25" customHeight="1">
      <c r="A66" s="131" t="s">
        <v>298</v>
      </c>
    </row>
    <row r="67" spans="1:1">
      <c r="A67" s="131"/>
    </row>
    <row r="68" spans="1:1">
      <c r="A68" s="131"/>
    </row>
    <row r="69" spans="1:1">
      <c r="A69" s="131"/>
    </row>
    <row r="70" spans="1:1">
      <c r="A70" s="131"/>
    </row>
    <row r="71" spans="1:1">
      <c r="A71" s="132" t="s">
        <v>191</v>
      </c>
    </row>
    <row r="72" spans="1:1">
      <c r="A72" s="131"/>
    </row>
    <row r="73" spans="1:1" ht="30.75" customHeight="1">
      <c r="A73" s="131" t="s">
        <v>299</v>
      </c>
    </row>
    <row r="74" spans="1:1" ht="30.75" customHeight="1">
      <c r="A74" s="131" t="s">
        <v>206</v>
      </c>
    </row>
    <row r="75" spans="1:1" ht="45" customHeight="1">
      <c r="A75" s="131" t="s">
        <v>207</v>
      </c>
    </row>
    <row r="76" spans="1:1">
      <c r="A76" s="131"/>
    </row>
    <row r="77" spans="1:1">
      <c r="A77" s="131" t="s">
        <v>75</v>
      </c>
    </row>
    <row r="78" spans="1:1">
      <c r="A78" s="131"/>
    </row>
    <row r="79" spans="1:1">
      <c r="A79" s="131"/>
    </row>
    <row r="80" spans="1:1" ht="75">
      <c r="A80" s="135" t="s">
        <v>300</v>
      </c>
    </row>
    <row r="81" spans="1:1" ht="120" customHeight="1">
      <c r="A81" s="133" t="s">
        <v>208</v>
      </c>
    </row>
    <row r="82" spans="1:1">
      <c r="A82" s="131" t="s">
        <v>301</v>
      </c>
    </row>
    <row r="83" spans="1:1" ht="48.75" customHeight="1">
      <c r="A83" s="134" t="s">
        <v>115</v>
      </c>
    </row>
    <row r="84" spans="1:1" ht="29.25" customHeight="1">
      <c r="A84" s="134" t="s">
        <v>209</v>
      </c>
    </row>
    <row r="85" spans="1:1">
      <c r="A85" s="131" t="s">
        <v>192</v>
      </c>
    </row>
    <row r="86" spans="1:1" ht="20.25" customHeight="1">
      <c r="A86" s="131" t="s">
        <v>210</v>
      </c>
    </row>
    <row r="87" spans="1:1" ht="27.75" customHeight="1">
      <c r="A87" s="131" t="s">
        <v>302</v>
      </c>
    </row>
    <row r="88" spans="1:1">
      <c r="A88" s="131" t="s">
        <v>303</v>
      </c>
    </row>
    <row r="89" spans="1:1">
      <c r="A89" s="131"/>
    </row>
    <row r="90" spans="1:1">
      <c r="A90" s="131"/>
    </row>
    <row r="91" spans="1:1" ht="60">
      <c r="A91" s="135" t="s">
        <v>305</v>
      </c>
    </row>
    <row r="92" spans="1:1">
      <c r="A92" s="133" t="s">
        <v>304</v>
      </c>
    </row>
    <row r="93" spans="1:1" ht="60">
      <c r="A93" s="135" t="s">
        <v>211</v>
      </c>
    </row>
    <row r="94" spans="1:1" ht="60" customHeight="1">
      <c r="A94" s="132" t="s">
        <v>212</v>
      </c>
    </row>
    <row r="95" spans="1:1" ht="45" customHeight="1">
      <c r="A95" s="131" t="s">
        <v>306</v>
      </c>
    </row>
    <row r="96" spans="1:1" ht="45" customHeight="1">
      <c r="A96" s="148" t="s">
        <v>307</v>
      </c>
    </row>
    <row r="97" spans="1:1" ht="45">
      <c r="A97" s="131" t="s">
        <v>213</v>
      </c>
    </row>
    <row r="98" spans="1:1">
      <c r="A98" s="131"/>
    </row>
    <row r="99" spans="1:1">
      <c r="A99" s="131"/>
    </row>
    <row r="100" spans="1:1" ht="60">
      <c r="A100" s="135" t="s">
        <v>251</v>
      </c>
    </row>
    <row r="101" spans="1:1" ht="30">
      <c r="A101" s="131" t="s">
        <v>214</v>
      </c>
    </row>
    <row r="102" spans="1:1" ht="74.25" customHeight="1">
      <c r="A102" s="133" t="s">
        <v>215</v>
      </c>
    </row>
    <row r="103" spans="1:1">
      <c r="A103" s="131"/>
    </row>
    <row r="104" spans="1:1" ht="45" customHeight="1">
      <c r="A104" s="132" t="s">
        <v>216</v>
      </c>
    </row>
    <row r="105" spans="1:1" ht="60" customHeight="1">
      <c r="A105" s="133" t="s">
        <v>217</v>
      </c>
    </row>
    <row r="106" spans="1:1">
      <c r="A106" s="133"/>
    </row>
    <row r="107" spans="1:1" ht="30.75" customHeight="1">
      <c r="A107" s="132" t="s">
        <v>219</v>
      </c>
    </row>
    <row r="108" spans="1:1" ht="30.75" customHeight="1">
      <c r="A108" s="133" t="s">
        <v>218</v>
      </c>
    </row>
    <row r="109" spans="1:1">
      <c r="A109" s="131"/>
    </row>
    <row r="110" spans="1:1" ht="30.75" customHeight="1">
      <c r="A110" s="132" t="s">
        <v>220</v>
      </c>
    </row>
    <row r="111" spans="1:1" ht="60" customHeight="1">
      <c r="A111" s="131" t="s">
        <v>221</v>
      </c>
    </row>
    <row r="112" spans="1:1" ht="30.75" customHeight="1">
      <c r="A112" s="131" t="s">
        <v>308</v>
      </c>
    </row>
    <row r="113" spans="1:1">
      <c r="A113" s="131"/>
    </row>
    <row r="114" spans="1:1">
      <c r="A114" s="131"/>
    </row>
    <row r="115" spans="1:1">
      <c r="A115" s="132" t="s">
        <v>222</v>
      </c>
    </row>
    <row r="116" spans="1:1" ht="30">
      <c r="A116" s="131" t="s">
        <v>116</v>
      </c>
    </row>
    <row r="117" spans="1:1">
      <c r="A117" s="131"/>
    </row>
    <row r="118" spans="1:1">
      <c r="A118" s="131"/>
    </row>
    <row r="119" spans="1:1" ht="45">
      <c r="A119" s="132" t="s">
        <v>223</v>
      </c>
    </row>
    <row r="120" spans="1:1">
      <c r="A120" s="136"/>
    </row>
    <row r="121" spans="1:1">
      <c r="A121" s="136"/>
    </row>
    <row r="122" spans="1:1">
      <c r="A122" s="136"/>
    </row>
    <row r="123" spans="1:1">
      <c r="A123" s="132" t="s">
        <v>224</v>
      </c>
    </row>
    <row r="124" spans="1:1">
      <c r="A124" s="136"/>
    </row>
    <row r="125" spans="1:1" ht="60" customHeight="1">
      <c r="A125" s="139" t="s">
        <v>333</v>
      </c>
    </row>
    <row r="126" spans="1:1" ht="45" customHeight="1">
      <c r="A126" s="139" t="s">
        <v>334</v>
      </c>
    </row>
    <row r="127" spans="1:1">
      <c r="A127" s="136" t="s">
        <v>225</v>
      </c>
    </row>
    <row r="131" spans="1:1">
      <c r="A131" s="132" t="s">
        <v>226</v>
      </c>
    </row>
    <row r="132" spans="1:1">
      <c r="A132" s="132"/>
    </row>
    <row r="133" spans="1:1">
      <c r="A133" s="17" t="s">
        <v>227</v>
      </c>
    </row>
    <row r="134" spans="1:1">
      <c r="A134" t="s">
        <v>229</v>
      </c>
    </row>
    <row r="135" spans="1:1">
      <c r="A135" t="s">
        <v>230</v>
      </c>
    </row>
    <row r="137" spans="1:1">
      <c r="A137" s="17" t="s">
        <v>228</v>
      </c>
    </row>
    <row r="138" spans="1:1">
      <c r="A138" t="s">
        <v>231</v>
      </c>
    </row>
    <row r="139" spans="1:1">
      <c r="A139" t="s">
        <v>232</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07C8D-99B9-4292-BD9B-BE321DB30B72}">
  <sheetPr>
    <pageSetUpPr fitToPage="1"/>
  </sheetPr>
  <dimension ref="A1:K72"/>
  <sheetViews>
    <sheetView workbookViewId="0">
      <selection activeCell="A72" sqref="A72"/>
    </sheetView>
  </sheetViews>
  <sheetFormatPr defaultRowHeight="15"/>
  <cols>
    <col min="1" max="1" width="65.42578125" customWidth="1"/>
    <col min="2" max="2" width="19.140625" customWidth="1"/>
    <col min="3" max="3" width="10.140625" customWidth="1"/>
  </cols>
  <sheetData>
    <row r="1" spans="1:7" ht="18">
      <c r="A1" s="286" t="s">
        <v>76</v>
      </c>
      <c r="B1" s="286"/>
      <c r="C1" s="286"/>
      <c r="D1" s="286"/>
      <c r="E1" s="286"/>
      <c r="F1" s="286"/>
      <c r="G1" s="286"/>
    </row>
    <row r="2" spans="1:7" ht="15.75">
      <c r="A2" s="85"/>
    </row>
    <row r="3" spans="1:7" ht="15.75">
      <c r="A3" s="285" t="s">
        <v>77</v>
      </c>
      <c r="B3" s="285"/>
      <c r="C3" s="285"/>
      <c r="D3" s="285"/>
      <c r="E3" s="285"/>
      <c r="F3" s="285"/>
      <c r="G3" s="285"/>
    </row>
    <row r="4" spans="1:7" ht="15.75">
      <c r="A4" s="85"/>
    </row>
    <row r="5" spans="1:7" ht="15.75">
      <c r="A5" s="285" t="s">
        <v>78</v>
      </c>
      <c r="B5" s="285"/>
      <c r="C5" s="285"/>
      <c r="D5" s="285"/>
      <c r="E5" s="285"/>
      <c r="F5" s="285"/>
      <c r="G5" s="285"/>
    </row>
    <row r="6" spans="1:7" ht="16.5" thickBot="1">
      <c r="A6" s="86"/>
    </row>
    <row r="7" spans="1:7" ht="16.5" thickBot="1">
      <c r="A7" s="248" t="s">
        <v>119</v>
      </c>
      <c r="B7" s="249"/>
      <c r="C7" s="249"/>
      <c r="D7" s="249"/>
      <c r="E7" s="249"/>
      <c r="F7" s="249"/>
      <c r="G7" s="250"/>
    </row>
    <row r="8" spans="1:7">
      <c r="A8" s="251" t="s">
        <v>79</v>
      </c>
      <c r="B8" s="252"/>
      <c r="C8" s="252"/>
      <c r="D8" s="252"/>
      <c r="E8" s="252"/>
      <c r="F8" s="252"/>
      <c r="G8" s="253"/>
    </row>
    <row r="9" spans="1:7">
      <c r="A9" s="254" t="s">
        <v>311</v>
      </c>
      <c r="B9" s="255"/>
      <c r="C9" s="255"/>
      <c r="D9" s="255"/>
      <c r="E9" s="255"/>
      <c r="F9" s="255"/>
      <c r="G9" s="256"/>
    </row>
    <row r="10" spans="1:7">
      <c r="A10" s="254" t="s">
        <v>310</v>
      </c>
      <c r="B10" s="255"/>
      <c r="C10" s="255"/>
      <c r="D10" s="255"/>
      <c r="E10" s="255"/>
      <c r="F10" s="255"/>
      <c r="G10" s="256"/>
    </row>
    <row r="11" spans="1:7">
      <c r="A11" s="254" t="s">
        <v>309</v>
      </c>
      <c r="B11" s="255"/>
      <c r="C11" s="255"/>
      <c r="D11" s="255"/>
      <c r="E11" s="255"/>
      <c r="F11" s="255"/>
      <c r="G11" s="256"/>
    </row>
    <row r="12" spans="1:7" ht="29.25" customHeight="1" thickBot="1">
      <c r="A12" s="260" t="s">
        <v>341</v>
      </c>
      <c r="B12" s="261"/>
      <c r="C12" s="261"/>
      <c r="D12" s="261"/>
      <c r="E12" s="261"/>
      <c r="F12" s="261"/>
      <c r="G12" s="262"/>
    </row>
    <row r="13" spans="1:7" ht="15" customHeight="1">
      <c r="A13" s="257" t="s">
        <v>312</v>
      </c>
      <c r="B13" s="258"/>
      <c r="C13" s="258"/>
      <c r="D13" s="258"/>
      <c r="E13" s="258"/>
      <c r="F13" s="258"/>
      <c r="G13" s="259"/>
    </row>
    <row r="14" spans="1:7">
      <c r="A14" s="263" t="s">
        <v>313</v>
      </c>
      <c r="B14" s="264"/>
      <c r="C14" s="264"/>
      <c r="D14" s="264"/>
      <c r="E14" s="264"/>
      <c r="F14" s="264"/>
      <c r="G14" s="265"/>
    </row>
    <row r="15" spans="1:7">
      <c r="A15" s="266"/>
      <c r="B15" s="267"/>
      <c r="C15" s="267"/>
      <c r="D15" s="267"/>
      <c r="E15" s="267"/>
      <c r="F15" s="267"/>
      <c r="G15" s="268"/>
    </row>
    <row r="16" spans="1:7">
      <c r="A16" s="266" t="s">
        <v>314</v>
      </c>
      <c r="B16" s="267"/>
      <c r="C16" s="267"/>
      <c r="D16" s="267"/>
      <c r="E16" s="267"/>
      <c r="F16" s="267"/>
      <c r="G16" s="268"/>
    </row>
    <row r="17" spans="1:11" ht="15.75" customHeight="1" thickBot="1">
      <c r="A17" s="269" t="s">
        <v>315</v>
      </c>
      <c r="B17" s="270"/>
      <c r="C17" s="270"/>
      <c r="D17" s="270"/>
      <c r="E17" s="270"/>
      <c r="F17" s="270"/>
      <c r="G17" s="271"/>
    </row>
    <row r="18" spans="1:11" ht="30" customHeight="1" thickBot="1">
      <c r="A18" s="272" t="s">
        <v>120</v>
      </c>
      <c r="B18" s="273"/>
      <c r="C18" s="273"/>
      <c r="D18" s="273"/>
      <c r="E18" s="273"/>
      <c r="F18" s="273"/>
      <c r="G18" s="274"/>
    </row>
    <row r="19" spans="1:11" ht="15.75" thickBot="1">
      <c r="A19" s="239" t="s">
        <v>80</v>
      </c>
      <c r="B19" s="240"/>
      <c r="C19" s="240"/>
      <c r="D19" s="241"/>
      <c r="E19" s="245" t="s">
        <v>81</v>
      </c>
      <c r="F19" s="246"/>
      <c r="G19" s="247"/>
    </row>
    <row r="20" spans="1:11" ht="15.75" thickBot="1">
      <c r="A20" s="242"/>
      <c r="B20" s="243"/>
      <c r="C20" s="243"/>
      <c r="D20" s="244"/>
      <c r="E20" s="87" t="s">
        <v>82</v>
      </c>
      <c r="F20" s="87" t="s">
        <v>117</v>
      </c>
      <c r="G20" s="87" t="s">
        <v>233</v>
      </c>
    </row>
    <row r="21" spans="1:11" ht="24" customHeight="1">
      <c r="A21" s="278" t="s">
        <v>121</v>
      </c>
      <c r="B21" s="279"/>
      <c r="C21" s="279"/>
      <c r="D21" s="280"/>
      <c r="E21" s="275">
        <v>5110801</v>
      </c>
      <c r="F21" s="275">
        <v>5539401</v>
      </c>
      <c r="G21" s="275">
        <v>5844901</v>
      </c>
    </row>
    <row r="22" spans="1:11" ht="30.75" customHeight="1">
      <c r="A22" s="263" t="s">
        <v>316</v>
      </c>
      <c r="B22" s="264"/>
      <c r="C22" s="264"/>
      <c r="D22" s="265"/>
      <c r="E22" s="276"/>
      <c r="F22" s="276"/>
      <c r="G22" s="276"/>
    </row>
    <row r="23" spans="1:11" ht="16.5" customHeight="1">
      <c r="A23" s="263" t="s">
        <v>118</v>
      </c>
      <c r="B23" s="264"/>
      <c r="C23" s="264"/>
      <c r="D23" s="265"/>
      <c r="E23" s="276"/>
      <c r="F23" s="276"/>
      <c r="G23" s="276"/>
    </row>
    <row r="24" spans="1:11" ht="30.75" customHeight="1">
      <c r="A24" s="282" t="s">
        <v>317</v>
      </c>
      <c r="B24" s="264"/>
      <c r="C24" s="264"/>
      <c r="D24" s="265"/>
      <c r="E24" s="276"/>
      <c r="F24" s="276"/>
      <c r="G24" s="276"/>
    </row>
    <row r="25" spans="1:11" ht="72.75" customHeight="1" thickBot="1">
      <c r="A25" s="281" t="s">
        <v>340</v>
      </c>
      <c r="B25" s="270"/>
      <c r="C25" s="270"/>
      <c r="D25" s="271"/>
      <c r="E25" s="277"/>
      <c r="F25" s="277"/>
      <c r="G25" s="277"/>
    </row>
    <row r="26" spans="1:11" ht="30" customHeight="1" thickBot="1">
      <c r="A26" s="272" t="s">
        <v>234</v>
      </c>
      <c r="B26" s="273"/>
      <c r="C26" s="273"/>
      <c r="D26" s="273"/>
      <c r="E26" s="273"/>
      <c r="F26" s="273"/>
      <c r="G26" s="274"/>
    </row>
    <row r="27" spans="1:11" ht="15.75" customHeight="1" thickBot="1">
      <c r="A27" s="239" t="s">
        <v>80</v>
      </c>
      <c r="B27" s="240"/>
      <c r="C27" s="240"/>
      <c r="D27" s="241"/>
      <c r="E27" s="245" t="s">
        <v>81</v>
      </c>
      <c r="F27" s="246"/>
      <c r="G27" s="247"/>
    </row>
    <row r="28" spans="1:11" ht="15" customHeight="1" thickBot="1">
      <c r="A28" s="242"/>
      <c r="B28" s="243"/>
      <c r="C28" s="243"/>
      <c r="D28" s="244"/>
      <c r="E28" s="87" t="s">
        <v>82</v>
      </c>
      <c r="F28" s="87" t="s">
        <v>117</v>
      </c>
      <c r="G28" s="87" t="s">
        <v>233</v>
      </c>
    </row>
    <row r="29" spans="1:11" ht="121.5" customHeight="1" thickBot="1">
      <c r="A29" s="283" t="s">
        <v>318</v>
      </c>
      <c r="B29" s="279"/>
      <c r="C29" s="279"/>
      <c r="D29" s="280"/>
      <c r="E29" s="140">
        <v>18100</v>
      </c>
      <c r="F29" s="140">
        <v>18100</v>
      </c>
      <c r="G29" s="140">
        <v>18100</v>
      </c>
    </row>
    <row r="30" spans="1:11" ht="30" customHeight="1" thickBot="1">
      <c r="A30" s="272" t="s">
        <v>122</v>
      </c>
      <c r="B30" s="273"/>
      <c r="C30" s="273"/>
      <c r="D30" s="273"/>
      <c r="E30" s="273"/>
      <c r="F30" s="273"/>
      <c r="G30" s="274"/>
      <c r="H30" s="27"/>
      <c r="I30" s="27"/>
      <c r="J30" s="27"/>
      <c r="K30" s="27"/>
    </row>
    <row r="31" spans="1:11" ht="15.75" customHeight="1" thickBot="1">
      <c r="A31" s="239" t="s">
        <v>80</v>
      </c>
      <c r="B31" s="240"/>
      <c r="C31" s="240"/>
      <c r="D31" s="241"/>
      <c r="E31" s="245" t="s">
        <v>81</v>
      </c>
      <c r="F31" s="246"/>
      <c r="G31" s="247"/>
    </row>
    <row r="32" spans="1:11" ht="15" customHeight="1" thickBot="1">
      <c r="A32" s="242"/>
      <c r="B32" s="243"/>
      <c r="C32" s="243"/>
      <c r="D32" s="244"/>
      <c r="E32" s="87" t="s">
        <v>82</v>
      </c>
      <c r="F32" s="87" t="s">
        <v>117</v>
      </c>
      <c r="G32" s="87" t="s">
        <v>233</v>
      </c>
    </row>
    <row r="33" spans="1:7" ht="27.75" customHeight="1">
      <c r="A33" s="278" t="s">
        <v>123</v>
      </c>
      <c r="B33" s="279"/>
      <c r="C33" s="279"/>
      <c r="D33" s="280"/>
      <c r="E33" s="275">
        <v>31700</v>
      </c>
      <c r="F33" s="275">
        <v>33700</v>
      </c>
      <c r="G33" s="275">
        <v>35700</v>
      </c>
    </row>
    <row r="34" spans="1:7" ht="27" customHeight="1">
      <c r="A34" s="263" t="s">
        <v>83</v>
      </c>
      <c r="B34" s="264"/>
      <c r="C34" s="264"/>
      <c r="D34" s="265"/>
      <c r="E34" s="276"/>
      <c r="F34" s="276"/>
      <c r="G34" s="276"/>
    </row>
    <row r="35" spans="1:7" ht="31.5" customHeight="1">
      <c r="A35" s="263" t="s">
        <v>319</v>
      </c>
      <c r="B35" s="264"/>
      <c r="C35" s="264"/>
      <c r="D35" s="265"/>
      <c r="E35" s="276"/>
      <c r="F35" s="276"/>
      <c r="G35" s="276"/>
    </row>
    <row r="36" spans="1:7" ht="30.75" customHeight="1">
      <c r="A36" s="263" t="s">
        <v>235</v>
      </c>
      <c r="B36" s="264"/>
      <c r="C36" s="264"/>
      <c r="D36" s="265"/>
      <c r="E36" s="276"/>
      <c r="F36" s="276"/>
      <c r="G36" s="276"/>
    </row>
    <row r="37" spans="1:7" ht="15.75" customHeight="1">
      <c r="A37" s="297" t="s">
        <v>124</v>
      </c>
      <c r="B37" s="298"/>
      <c r="C37" s="298"/>
      <c r="D37" s="299"/>
      <c r="E37" s="276"/>
      <c r="F37" s="276"/>
      <c r="G37" s="276"/>
    </row>
    <row r="38" spans="1:7" ht="15.75" customHeight="1">
      <c r="A38" s="297" t="s">
        <v>125</v>
      </c>
      <c r="B38" s="298"/>
      <c r="C38" s="298"/>
      <c r="D38" s="299"/>
      <c r="E38" s="276"/>
      <c r="F38" s="276"/>
      <c r="G38" s="276"/>
    </row>
    <row r="39" spans="1:7" ht="15.75" customHeight="1">
      <c r="A39" s="263" t="s">
        <v>95</v>
      </c>
      <c r="B39" s="264"/>
      <c r="C39" s="264"/>
      <c r="D39" s="265"/>
      <c r="E39" s="276"/>
      <c r="F39" s="276"/>
      <c r="G39" s="276"/>
    </row>
    <row r="40" spans="1:7" ht="45" customHeight="1" thickBot="1">
      <c r="A40" s="281" t="s">
        <v>338</v>
      </c>
      <c r="B40" s="270"/>
      <c r="C40" s="270"/>
      <c r="D40" s="271"/>
      <c r="E40" s="277"/>
      <c r="F40" s="277"/>
      <c r="G40" s="277"/>
    </row>
    <row r="41" spans="1:7" ht="30" customHeight="1" thickBot="1">
      <c r="A41" s="272" t="s">
        <v>126</v>
      </c>
      <c r="B41" s="273"/>
      <c r="C41" s="273"/>
      <c r="D41" s="273"/>
      <c r="E41" s="273"/>
      <c r="F41" s="273"/>
      <c r="G41" s="274"/>
    </row>
    <row r="42" spans="1:7" ht="15.75" customHeight="1" thickBot="1">
      <c r="A42" s="239" t="s">
        <v>80</v>
      </c>
      <c r="B42" s="240"/>
      <c r="C42" s="240"/>
      <c r="D42" s="241"/>
      <c r="E42" s="245" t="s">
        <v>81</v>
      </c>
      <c r="F42" s="246"/>
      <c r="G42" s="247"/>
    </row>
    <row r="43" spans="1:7" ht="15" customHeight="1" thickBot="1">
      <c r="A43" s="242"/>
      <c r="B43" s="243"/>
      <c r="C43" s="243"/>
      <c r="D43" s="244"/>
      <c r="E43" s="87" t="s">
        <v>82</v>
      </c>
      <c r="F43" s="87" t="s">
        <v>117</v>
      </c>
      <c r="G43" s="87" t="s">
        <v>233</v>
      </c>
    </row>
    <row r="44" spans="1:7" ht="53.25" customHeight="1">
      <c r="A44" s="278" t="s">
        <v>127</v>
      </c>
      <c r="B44" s="279"/>
      <c r="C44" s="279"/>
      <c r="D44" s="280"/>
      <c r="E44" s="275">
        <v>10950</v>
      </c>
      <c r="F44" s="275">
        <v>10950</v>
      </c>
      <c r="G44" s="275">
        <v>10950</v>
      </c>
    </row>
    <row r="45" spans="1:7" ht="15.75" customHeight="1">
      <c r="A45" s="263" t="s">
        <v>320</v>
      </c>
      <c r="B45" s="264"/>
      <c r="C45" s="264"/>
      <c r="D45" s="265"/>
      <c r="E45" s="276"/>
      <c r="F45" s="276"/>
      <c r="G45" s="276"/>
    </row>
    <row r="46" spans="1:7" ht="40.5" customHeight="1" thickBot="1">
      <c r="A46" s="281" t="s">
        <v>339</v>
      </c>
      <c r="B46" s="270"/>
      <c r="C46" s="270"/>
      <c r="D46" s="271"/>
      <c r="E46" s="277"/>
      <c r="F46" s="277"/>
      <c r="G46" s="277"/>
    </row>
    <row r="47" spans="1:7" ht="30" customHeight="1" thickBot="1">
      <c r="A47" s="272" t="s">
        <v>128</v>
      </c>
      <c r="B47" s="273"/>
      <c r="C47" s="273"/>
      <c r="D47" s="273"/>
      <c r="E47" s="273"/>
      <c r="F47" s="273"/>
      <c r="G47" s="274"/>
    </row>
    <row r="48" spans="1:7" ht="15.75" customHeight="1" thickBot="1">
      <c r="A48" s="239" t="s">
        <v>80</v>
      </c>
      <c r="B48" s="240"/>
      <c r="C48" s="240"/>
      <c r="D48" s="241"/>
      <c r="E48" s="245" t="s">
        <v>81</v>
      </c>
      <c r="F48" s="246"/>
      <c r="G48" s="247"/>
    </row>
    <row r="49" spans="1:7" ht="15" customHeight="1" thickBot="1">
      <c r="A49" s="242"/>
      <c r="B49" s="243"/>
      <c r="C49" s="243"/>
      <c r="D49" s="244"/>
      <c r="E49" s="87" t="s">
        <v>82</v>
      </c>
      <c r="F49" s="87" t="s">
        <v>117</v>
      </c>
      <c r="G49" s="87" t="s">
        <v>233</v>
      </c>
    </row>
    <row r="50" spans="1:7" ht="94.5" customHeight="1" thickBot="1">
      <c r="A50" s="283" t="s">
        <v>321</v>
      </c>
      <c r="B50" s="279"/>
      <c r="C50" s="279"/>
      <c r="D50" s="280"/>
      <c r="E50" s="140">
        <v>82350</v>
      </c>
      <c r="F50" s="140">
        <v>82350</v>
      </c>
      <c r="G50" s="140">
        <v>82350</v>
      </c>
    </row>
    <row r="51" spans="1:7" ht="39" thickBot="1">
      <c r="A51" s="159" t="s">
        <v>84</v>
      </c>
      <c r="B51" s="160" t="s">
        <v>85</v>
      </c>
      <c r="C51" s="161" t="s">
        <v>86</v>
      </c>
      <c r="D51" s="161" t="s">
        <v>236</v>
      </c>
      <c r="E51" s="161" t="s">
        <v>133</v>
      </c>
      <c r="F51" s="161" t="s">
        <v>134</v>
      </c>
      <c r="G51" s="161" t="s">
        <v>237</v>
      </c>
    </row>
    <row r="52" spans="1:7" ht="39" thickBot="1">
      <c r="A52" s="99" t="s">
        <v>87</v>
      </c>
      <c r="B52" s="88" t="s">
        <v>323</v>
      </c>
      <c r="C52" s="89" t="s">
        <v>88</v>
      </c>
      <c r="D52" s="89">
        <v>675</v>
      </c>
      <c r="E52" s="149">
        <v>680</v>
      </c>
      <c r="F52" s="149">
        <v>680</v>
      </c>
      <c r="G52" s="149">
        <v>680</v>
      </c>
    </row>
    <row r="53" spans="1:7" ht="48" customHeight="1" thickBot="1">
      <c r="A53" s="153" t="s">
        <v>324</v>
      </c>
      <c r="B53" s="88" t="s">
        <v>129</v>
      </c>
      <c r="C53" s="89" t="s">
        <v>88</v>
      </c>
      <c r="D53" s="89">
        <v>165</v>
      </c>
      <c r="E53" s="149">
        <v>165</v>
      </c>
      <c r="F53" s="149">
        <v>165</v>
      </c>
      <c r="G53" s="149">
        <v>165</v>
      </c>
    </row>
    <row r="54" spans="1:7" ht="81.75" customHeight="1" thickBot="1">
      <c r="A54" s="150" t="s">
        <v>322</v>
      </c>
      <c r="B54" s="151" t="s">
        <v>325</v>
      </c>
      <c r="C54" s="152" t="s">
        <v>88</v>
      </c>
      <c r="D54" s="152">
        <v>34</v>
      </c>
      <c r="E54" s="149">
        <v>34</v>
      </c>
      <c r="F54" s="149">
        <v>32</v>
      </c>
      <c r="G54" s="149">
        <v>32</v>
      </c>
    </row>
    <row r="55" spans="1:7" ht="69.75" customHeight="1" thickBot="1">
      <c r="A55" s="150" t="s">
        <v>89</v>
      </c>
      <c r="B55" s="151" t="s">
        <v>130</v>
      </c>
      <c r="C55" s="152" t="s">
        <v>88</v>
      </c>
      <c r="D55" s="152">
        <v>14</v>
      </c>
      <c r="E55" s="149">
        <v>20</v>
      </c>
      <c r="F55" s="149">
        <v>20</v>
      </c>
      <c r="G55" s="149">
        <v>20</v>
      </c>
    </row>
    <row r="56" spans="1:7" ht="174" customHeight="1" thickBot="1">
      <c r="A56" s="99" t="s">
        <v>131</v>
      </c>
      <c r="B56" s="88" t="s">
        <v>132</v>
      </c>
      <c r="C56" s="89" t="s">
        <v>88</v>
      </c>
      <c r="D56" s="89">
        <v>40</v>
      </c>
      <c r="E56" s="149">
        <v>40</v>
      </c>
      <c r="F56" s="149">
        <v>40</v>
      </c>
      <c r="G56" s="149">
        <v>40</v>
      </c>
    </row>
    <row r="57" spans="1:7" ht="113.25" customHeight="1" thickBot="1">
      <c r="A57" s="99" t="s">
        <v>90</v>
      </c>
      <c r="B57" s="88" t="s">
        <v>91</v>
      </c>
      <c r="C57" s="89" t="s">
        <v>88</v>
      </c>
      <c r="D57" s="89">
        <v>20</v>
      </c>
      <c r="E57" s="149">
        <v>20</v>
      </c>
      <c r="F57" s="149">
        <v>20</v>
      </c>
      <c r="G57" s="149">
        <v>20</v>
      </c>
    </row>
    <row r="58" spans="1:7">
      <c r="A58" s="291"/>
      <c r="B58" s="293"/>
      <c r="C58" s="295"/>
      <c r="D58" s="295"/>
      <c r="E58" s="289"/>
      <c r="F58" s="289"/>
      <c r="G58" s="289"/>
    </row>
    <row r="59" spans="1:7">
      <c r="A59" s="292"/>
      <c r="B59" s="294"/>
      <c r="C59" s="296"/>
      <c r="D59" s="296"/>
      <c r="E59" s="290"/>
      <c r="F59" s="290"/>
      <c r="G59" s="290"/>
    </row>
    <row r="60" spans="1:7">
      <c r="A60" s="292"/>
      <c r="B60" s="294"/>
      <c r="C60" s="296"/>
      <c r="D60" s="296"/>
      <c r="E60" s="290"/>
      <c r="F60" s="290"/>
      <c r="G60" s="290"/>
    </row>
    <row r="61" spans="1:7">
      <c r="A61" s="292"/>
      <c r="B61" s="294"/>
      <c r="C61" s="296"/>
      <c r="D61" s="296"/>
      <c r="E61" s="290"/>
      <c r="F61" s="290"/>
      <c r="G61" s="290"/>
    </row>
    <row r="62" spans="1:7" ht="18.75">
      <c r="A62" s="90" t="s">
        <v>92</v>
      </c>
      <c r="B62" s="91"/>
      <c r="C62" s="91"/>
      <c r="D62" s="91"/>
      <c r="E62" s="91"/>
      <c r="F62" s="91"/>
      <c r="G62" s="91"/>
    </row>
    <row r="63" spans="1:7" ht="18.75">
      <c r="A63" s="92"/>
      <c r="B63" s="91"/>
      <c r="C63" s="91"/>
      <c r="D63" s="91"/>
      <c r="E63" s="91"/>
      <c r="F63" s="91"/>
      <c r="G63" s="91"/>
    </row>
    <row r="64" spans="1:7" ht="18.75">
      <c r="A64" s="90" t="s">
        <v>156</v>
      </c>
      <c r="B64" s="91"/>
      <c r="C64" s="91"/>
      <c r="D64" s="91"/>
      <c r="E64" s="91"/>
      <c r="F64" s="91"/>
      <c r="G64" s="91"/>
    </row>
    <row r="65" spans="1:7" ht="18.75">
      <c r="A65" s="92"/>
      <c r="B65" s="91"/>
      <c r="C65" s="91"/>
      <c r="D65" s="91"/>
      <c r="E65" s="91"/>
      <c r="F65" s="91"/>
      <c r="G65" s="91"/>
    </row>
    <row r="66" spans="1:7" ht="45" customHeight="1">
      <c r="A66" s="287" t="s">
        <v>238</v>
      </c>
      <c r="B66" s="288"/>
      <c r="C66" s="288"/>
      <c r="D66" s="288"/>
      <c r="E66" s="288"/>
      <c r="F66" s="288"/>
      <c r="G66" s="288"/>
    </row>
    <row r="67" spans="1:7" ht="18.75">
      <c r="A67" s="93"/>
      <c r="B67" s="91"/>
      <c r="C67" s="91"/>
      <c r="D67" s="91"/>
      <c r="E67" s="91"/>
      <c r="F67" s="91"/>
      <c r="G67" s="91"/>
    </row>
    <row r="68" spans="1:7" ht="18.75">
      <c r="A68" s="93"/>
      <c r="B68" s="91"/>
      <c r="C68" s="91"/>
      <c r="D68" s="91"/>
      <c r="E68" s="91"/>
      <c r="F68" s="91"/>
      <c r="G68" s="91"/>
    </row>
    <row r="69" spans="1:7" ht="18.75">
      <c r="A69" s="162" t="s">
        <v>342</v>
      </c>
      <c r="B69" s="91"/>
      <c r="C69" s="91"/>
      <c r="D69" s="91"/>
      <c r="E69" s="91"/>
      <c r="F69" s="91"/>
      <c r="G69" s="91"/>
    </row>
    <row r="70" spans="1:7" ht="18.75">
      <c r="A70" s="162" t="s">
        <v>344</v>
      </c>
      <c r="B70" s="91"/>
      <c r="C70" s="91"/>
      <c r="D70" s="91"/>
      <c r="E70" s="91"/>
      <c r="F70" s="91"/>
      <c r="G70" s="91"/>
    </row>
    <row r="71" spans="1:7" ht="18.75">
      <c r="A71" s="91"/>
      <c r="B71" s="284" t="s">
        <v>93</v>
      </c>
      <c r="C71" s="284"/>
      <c r="D71" s="284"/>
      <c r="E71" s="284"/>
      <c r="F71" s="284"/>
      <c r="G71" s="284"/>
    </row>
    <row r="72" spans="1:7" ht="18.75">
      <c r="A72" s="91"/>
      <c r="B72" s="284" t="s">
        <v>94</v>
      </c>
      <c r="C72" s="284"/>
      <c r="D72" s="284"/>
      <c r="E72" s="284"/>
      <c r="F72" s="284"/>
      <c r="G72" s="284"/>
    </row>
  </sheetData>
  <mergeCells count="66">
    <mergeCell ref="A36:D36"/>
    <mergeCell ref="E33:E40"/>
    <mergeCell ref="F33:F40"/>
    <mergeCell ref="G33:G40"/>
    <mergeCell ref="A41:G41"/>
    <mergeCell ref="A38:D38"/>
    <mergeCell ref="A39:D39"/>
    <mergeCell ref="A40:D40"/>
    <mergeCell ref="A37:D37"/>
    <mergeCell ref="A33:D33"/>
    <mergeCell ref="A34:D34"/>
    <mergeCell ref="A35:D35"/>
    <mergeCell ref="B71:G71"/>
    <mergeCell ref="B72:G72"/>
    <mergeCell ref="A5:G5"/>
    <mergeCell ref="A3:G3"/>
    <mergeCell ref="A1:G1"/>
    <mergeCell ref="A66:G66"/>
    <mergeCell ref="G58:G61"/>
    <mergeCell ref="A58:A61"/>
    <mergeCell ref="B58:B61"/>
    <mergeCell ref="C58:C61"/>
    <mergeCell ref="D58:D61"/>
    <mergeCell ref="E58:E61"/>
    <mergeCell ref="F58:F61"/>
    <mergeCell ref="A50:D50"/>
    <mergeCell ref="A47:G47"/>
    <mergeCell ref="A48:D49"/>
    <mergeCell ref="E48:G48"/>
    <mergeCell ref="A42:D43"/>
    <mergeCell ref="E42:G42"/>
    <mergeCell ref="A45:D45"/>
    <mergeCell ref="A46:D46"/>
    <mergeCell ref="E44:E46"/>
    <mergeCell ref="F44:F46"/>
    <mergeCell ref="G44:G46"/>
    <mergeCell ref="A44:D44"/>
    <mergeCell ref="F21:F25"/>
    <mergeCell ref="G21:G25"/>
    <mergeCell ref="A30:G30"/>
    <mergeCell ref="A31:D32"/>
    <mergeCell ref="E31:G31"/>
    <mergeCell ref="A21:D21"/>
    <mergeCell ref="A22:D22"/>
    <mergeCell ref="A23:D23"/>
    <mergeCell ref="A25:D25"/>
    <mergeCell ref="A24:D24"/>
    <mergeCell ref="A26:G26"/>
    <mergeCell ref="A27:D28"/>
    <mergeCell ref="E27:G27"/>
    <mergeCell ref="A29:D29"/>
    <mergeCell ref="E21:E25"/>
    <mergeCell ref="A19:D20"/>
    <mergeCell ref="E19:G19"/>
    <mergeCell ref="A7:G7"/>
    <mergeCell ref="A8:G8"/>
    <mergeCell ref="A9:G9"/>
    <mergeCell ref="A10:G10"/>
    <mergeCell ref="A11:G11"/>
    <mergeCell ref="A13:G13"/>
    <mergeCell ref="A12:G12"/>
    <mergeCell ref="A14:G14"/>
    <mergeCell ref="A15:G15"/>
    <mergeCell ref="A16:G16"/>
    <mergeCell ref="A17:G17"/>
    <mergeCell ref="A18:G18"/>
  </mergeCells>
  <pageMargins left="0.7" right="0.7" top="0.75" bottom="0.75" header="0.3" footer="0.3"/>
  <pageSetup paperSize="9" scale="6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SAŽETAK</vt:lpstr>
      <vt:lpstr> Račun prihoda i rashoda -ek.kl</vt:lpstr>
      <vt:lpstr> Račun prihoda i rashoda po izv</vt:lpstr>
      <vt:lpstr>Rashodi prema funkcijskoj kl</vt:lpstr>
      <vt:lpstr>Račun financiranja</vt:lpstr>
      <vt:lpstr>Višak-manjak i VPU</vt:lpstr>
      <vt:lpstr>POSEBNI DIO</vt:lpstr>
      <vt:lpstr>OBRAZLOŽENJE-opći dio</vt:lpstr>
      <vt:lpstr>OBRAZLOŽENJE-posebni dio</vt:lpstr>
      <vt:lpstr>' Račun prihoda i rashoda -ek.kl'!Print_Area</vt:lpstr>
      <vt:lpstr>' Račun prihoda i rashoda po izv'!Print_Area</vt:lpstr>
      <vt:lpstr>'OBRAZLOŽENJE-posebni dio'!Print_Area</vt:lpstr>
      <vt:lpstr>'POSEBNI DIO'!Print_Area</vt:lpstr>
      <vt:lpstr>'Račun financiranja'!Print_Area</vt:lpstr>
      <vt:lpstr>'Rashodi prema funkcijskoj kl'!Print_Area</vt:lpstr>
      <vt:lpstr>SAŽETAK!Print_Area</vt:lpstr>
      <vt:lpstr>'Višak-manjak i VPU'!Print_Area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Marija Lacković</dc:creator>
  <cp:lastModifiedBy>PC2</cp:lastModifiedBy>
  <cp:lastPrinted>2025-12-12T14:10:32Z</cp:lastPrinted>
  <dcterms:created xsi:type="dcterms:W3CDTF">2022-08-12T12:51:27Z</dcterms:created>
  <dcterms:modified xsi:type="dcterms:W3CDTF">2025-12-12T14:15:32Z</dcterms:modified>
</cp:coreProperties>
</file>