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PC2\Documents\PLAN 2025\REBALANS\"/>
    </mc:Choice>
  </mc:AlternateContent>
  <xr:revisionPtr revIDLastSave="0" documentId="13_ncr:1_{C490C45E-4A6F-4822-B961-501379518634}" xr6:coauthVersionLast="47" xr6:coauthVersionMax="47" xr10:uidLastSave="{00000000-0000-0000-0000-000000000000}"/>
  <bookViews>
    <workbookView xWindow="-120" yWindow="-120" windowWidth="29040" windowHeight="15840" tabRatio="760" xr2:uid="{00000000-000D-0000-FFFF-FFFF00000000}"/>
  </bookViews>
  <sheets>
    <sheet name="SAŽETAK" sheetId="1" r:id="rId1"/>
    <sheet name=" Račun prihoda i rashoda -ek.kl" sheetId="8" r:id="rId2"/>
    <sheet name=" Račun prihoda i rashoda po izv" sheetId="3" r:id="rId3"/>
    <sheet name="Rashodi prema funkcijskoj kl" sheetId="5" r:id="rId4"/>
    <sheet name="Račun financiranja" sheetId="6" r:id="rId5"/>
    <sheet name="POSEBNI DIO" sheetId="7" r:id="rId6"/>
    <sheet name="OBRAZLOŽENJE-opći dio" sheetId="9" r:id="rId7"/>
    <sheet name="OBRAZLOŽENJE-posebni dio" sheetId="10" r:id="rId8"/>
  </sheets>
  <definedNames>
    <definedName name="_xlnm.Print_Area" localSheetId="1">' Račun prihoda i rashoda -ek.kl'!$A$1:$F$32</definedName>
    <definedName name="_xlnm.Print_Area" localSheetId="2">' Račun prihoda i rashoda po izv'!$A$1:$F$34</definedName>
    <definedName name="_xlnm.Print_Area" localSheetId="6">'OBRAZLOŽENJE-opći dio'!$A$1:$A$90</definedName>
    <definedName name="_xlnm.Print_Area" localSheetId="7">'OBRAZLOŽENJE-posebni dio'!$A$1:$G$138</definedName>
    <definedName name="_xlnm.Print_Area" localSheetId="5">'POSEBNI DIO'!$A$1:$G$81</definedName>
    <definedName name="_xlnm.Print_Area" localSheetId="4">'Račun financiranja'!$A$1:$F$55</definedName>
    <definedName name="_xlnm.Print_Area" localSheetId="3">'Rashodi prema funkcijskoj kl'!$A$1:$D$12</definedName>
    <definedName name="_xlnm.Print_Area" localSheetId="0">SAŽETAK!$A$1:$I$44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7" l="1"/>
  <c r="G10" i="7"/>
  <c r="E10" i="7"/>
  <c r="F43" i="7"/>
  <c r="F40" i="7"/>
  <c r="E30" i="3"/>
  <c r="E15" i="3"/>
  <c r="E14" i="3"/>
  <c r="D10" i="3"/>
  <c r="G120" i="10" l="1"/>
  <c r="G123" i="10"/>
  <c r="G121" i="10"/>
  <c r="G119" i="10" l="1"/>
  <c r="G118" i="10"/>
  <c r="G61" i="10"/>
  <c r="G53" i="10"/>
  <c r="G45" i="10"/>
  <c r="G21" i="10"/>
  <c r="G33" i="10"/>
  <c r="E55" i="6" l="1"/>
  <c r="F55" i="6"/>
  <c r="D55" i="6"/>
  <c r="E48" i="6"/>
  <c r="F48" i="6"/>
  <c r="D48" i="6"/>
  <c r="H35" i="1"/>
  <c r="F74" i="7"/>
  <c r="E74" i="7"/>
  <c r="E73" i="7" s="1"/>
  <c r="G71" i="7"/>
  <c r="G70" i="7"/>
  <c r="F69" i="7"/>
  <c r="F68" i="7" s="1"/>
  <c r="F67" i="7" s="1"/>
  <c r="E69" i="7"/>
  <c r="E68" i="7" s="1"/>
  <c r="E67" i="7" s="1"/>
  <c r="F42" i="7"/>
  <c r="E42" i="7"/>
  <c r="G61" i="7"/>
  <c r="G60" i="7" s="1"/>
  <c r="G59" i="7" s="1"/>
  <c r="G18" i="7" s="1"/>
  <c r="F60" i="7"/>
  <c r="F59" i="7" s="1"/>
  <c r="F18" i="7" s="1"/>
  <c r="E60" i="7"/>
  <c r="E59" i="7" s="1"/>
  <c r="E18" i="7" s="1"/>
  <c r="F45" i="7"/>
  <c r="F44" i="7" s="1"/>
  <c r="E45" i="7"/>
  <c r="E44" i="7" s="1"/>
  <c r="G46" i="7"/>
  <c r="G45" i="7" s="1"/>
  <c r="G44" i="7" s="1"/>
  <c r="F36" i="7"/>
  <c r="E36" i="7"/>
  <c r="E35" i="7" s="1"/>
  <c r="E14" i="7" s="1"/>
  <c r="G37" i="7"/>
  <c r="G36" i="7" s="1"/>
  <c r="G35" i="7" s="1"/>
  <c r="G14" i="7" s="1"/>
  <c r="F28" i="7"/>
  <c r="E28" i="7"/>
  <c r="F24" i="7"/>
  <c r="E24" i="7"/>
  <c r="E49" i="6"/>
  <c r="D49" i="6"/>
  <c r="E27" i="3"/>
  <c r="G69" i="7" l="1"/>
  <c r="G68" i="7" s="1"/>
  <c r="G67" i="7" s="1"/>
  <c r="E10" i="3" l="1"/>
  <c r="E24" i="3"/>
  <c r="F30" i="3"/>
  <c r="F29" i="3"/>
  <c r="D24" i="3"/>
  <c r="F17" i="3"/>
  <c r="F16" i="3"/>
  <c r="F32" i="3"/>
  <c r="F31" i="3"/>
  <c r="E32" i="8"/>
  <c r="E29" i="8"/>
  <c r="E28" i="8"/>
  <c r="E27" i="8" s="1"/>
  <c r="D32" i="8"/>
  <c r="D29" i="8"/>
  <c r="D28" i="8"/>
  <c r="E16" i="8"/>
  <c r="F12" i="8"/>
  <c r="E17" i="8" l="1"/>
  <c r="D17" i="8"/>
  <c r="D14" i="8"/>
  <c r="D15" i="8" l="1"/>
  <c r="F25" i="3" l="1"/>
  <c r="D12" i="5"/>
  <c r="G49" i="7"/>
  <c r="G33" i="7"/>
  <c r="G56" i="7"/>
  <c r="G81" i="7"/>
  <c r="G78" i="7"/>
  <c r="G75" i="7"/>
  <c r="G74" i="7" s="1"/>
  <c r="G73" i="7" s="1"/>
  <c r="G66" i="7"/>
  <c r="G65" i="7"/>
  <c r="G58" i="7"/>
  <c r="G52" i="7"/>
  <c r="G43" i="7"/>
  <c r="G42" i="7" s="1"/>
  <c r="G40" i="7"/>
  <c r="G34" i="7"/>
  <c r="G32" i="7"/>
  <c r="G29" i="7"/>
  <c r="G28" i="7" s="1"/>
  <c r="G26" i="7"/>
  <c r="G25" i="7"/>
  <c r="E52" i="6"/>
  <c r="D52" i="6"/>
  <c r="F54" i="6"/>
  <c r="F53" i="6"/>
  <c r="F51" i="6"/>
  <c r="F50" i="6"/>
  <c r="I34" i="1"/>
  <c r="I35" i="1"/>
  <c r="F30" i="8"/>
  <c r="F28" i="3"/>
  <c r="F27" i="3"/>
  <c r="F33" i="3"/>
  <c r="F34" i="3"/>
  <c r="F26" i="3"/>
  <c r="F18" i="8"/>
  <c r="F17" i="8" s="1"/>
  <c r="F13" i="8"/>
  <c r="G24" i="7" l="1"/>
  <c r="E47" i="6"/>
  <c r="E46" i="6" s="1"/>
  <c r="F49" i="6"/>
  <c r="F24" i="3"/>
  <c r="F52" i="6"/>
  <c r="F12" i="3"/>
  <c r="F13" i="3"/>
  <c r="F14" i="3"/>
  <c r="F15" i="3"/>
  <c r="F18" i="3"/>
  <c r="F11" i="3"/>
  <c r="F16" i="8"/>
  <c r="F47" i="6" l="1"/>
  <c r="F10" i="3"/>
  <c r="F32" i="8"/>
  <c r="F29" i="8"/>
  <c r="D23" i="6" l="1"/>
  <c r="D22" i="6" s="1"/>
  <c r="E23" i="6"/>
  <c r="E22" i="6" s="1"/>
  <c r="F23" i="6"/>
  <c r="F22" i="6" s="1"/>
  <c r="D11" i="6"/>
  <c r="D10" i="6" s="1"/>
  <c r="E11" i="6"/>
  <c r="E10" i="6" s="1"/>
  <c r="F11" i="6"/>
  <c r="F10" i="6" s="1"/>
  <c r="I15" i="1" l="1"/>
  <c r="H15" i="1"/>
  <c r="G15" i="1"/>
  <c r="E31" i="8" l="1"/>
  <c r="F31" i="8"/>
  <c r="I18" i="1" s="1"/>
  <c r="D31" i="8"/>
  <c r="G18" i="1" s="1"/>
  <c r="F14" i="8"/>
  <c r="F15" i="8"/>
  <c r="E39" i="7"/>
  <c r="E38" i="7" s="1"/>
  <c r="F39" i="7"/>
  <c r="F38" i="7" s="1"/>
  <c r="G39" i="7"/>
  <c r="G38" i="7" s="1"/>
  <c r="D47" i="6"/>
  <c r="D46" i="6" s="1"/>
  <c r="F46" i="6" s="1"/>
  <c r="F35" i="7" l="1"/>
  <c r="F14" i="7" s="1"/>
  <c r="F11" i="8"/>
  <c r="F10" i="8" s="1"/>
  <c r="H18" i="1"/>
  <c r="E26" i="8"/>
  <c r="D27" i="8"/>
  <c r="G17" i="1" s="1"/>
  <c r="F28" i="8"/>
  <c r="F27" i="8" s="1"/>
  <c r="D11" i="8"/>
  <c r="D10" i="8" s="1"/>
  <c r="E11" i="8"/>
  <c r="E10" i="8" s="1"/>
  <c r="H17" i="1"/>
  <c r="I14" i="1" l="1"/>
  <c r="I13" i="1" s="1"/>
  <c r="D26" i="8"/>
  <c r="H14" i="1"/>
  <c r="H13" i="1" s="1"/>
  <c r="G14" i="1"/>
  <c r="G13" i="1" s="1"/>
  <c r="F26" i="8"/>
  <c r="I17" i="1"/>
  <c r="G36" i="1"/>
  <c r="H36" i="1"/>
  <c r="I36" i="1"/>
  <c r="E80" i="7" l="1"/>
  <c r="E79" i="7" s="1"/>
  <c r="F80" i="7"/>
  <c r="F79" i="7" s="1"/>
  <c r="G80" i="7"/>
  <c r="G79" i="7" s="1"/>
  <c r="E77" i="7"/>
  <c r="E76" i="7" s="1"/>
  <c r="F77" i="7"/>
  <c r="F76" i="7" s="1"/>
  <c r="F15" i="7" s="1"/>
  <c r="G77" i="7"/>
  <c r="G76" i="7" s="1"/>
  <c r="G15" i="7" s="1"/>
  <c r="F73" i="7"/>
  <c r="E57" i="7"/>
  <c r="F57" i="7"/>
  <c r="G57" i="7"/>
  <c r="E51" i="7"/>
  <c r="E50" i="7" s="1"/>
  <c r="E20" i="7" s="1"/>
  <c r="F51" i="7"/>
  <c r="F50" i="7" s="1"/>
  <c r="F20" i="7" s="1"/>
  <c r="G51" i="7"/>
  <c r="G50" i="7" s="1"/>
  <c r="G20" i="7" s="1"/>
  <c r="E48" i="7"/>
  <c r="E47" i="7" s="1"/>
  <c r="E19" i="7" s="1"/>
  <c r="F48" i="7"/>
  <c r="F47" i="7" s="1"/>
  <c r="F19" i="7" s="1"/>
  <c r="G48" i="7"/>
  <c r="G47" i="7" s="1"/>
  <c r="G19" i="7" s="1"/>
  <c r="E41" i="7"/>
  <c r="E16" i="7" s="1"/>
  <c r="F41" i="7"/>
  <c r="F16" i="7" s="1"/>
  <c r="G41" i="7"/>
  <c r="G16" i="7" s="1"/>
  <c r="F23" i="7"/>
  <c r="F11" i="7" s="1"/>
  <c r="G23" i="7"/>
  <c r="G11" i="7" s="1"/>
  <c r="G72" i="7" l="1"/>
  <c r="E72" i="7"/>
  <c r="E15" i="7"/>
  <c r="F72" i="7"/>
  <c r="G27" i="1"/>
  <c r="H27" i="1"/>
  <c r="I27" i="1"/>
  <c r="G55" i="7" l="1"/>
  <c r="G54" i="7" s="1"/>
  <c r="F55" i="7"/>
  <c r="F54" i="7" s="1"/>
  <c r="E55" i="7"/>
  <c r="E54" i="7" s="1"/>
  <c r="G31" i="7"/>
  <c r="G30" i="7" s="1"/>
  <c r="F31" i="7"/>
  <c r="F30" i="7" s="1"/>
  <c r="E31" i="7"/>
  <c r="E30" i="7" s="1"/>
  <c r="G27" i="7"/>
  <c r="G12" i="7" s="1"/>
  <c r="F27" i="7"/>
  <c r="F12" i="7" s="1"/>
  <c r="E23" i="7"/>
  <c r="E11" i="7" s="1"/>
  <c r="E27" i="7"/>
  <c r="E12" i="7" s="1"/>
  <c r="E53" i="7" l="1"/>
  <c r="E17" i="7"/>
  <c r="F53" i="7"/>
  <c r="F17" i="7"/>
  <c r="G53" i="7"/>
  <c r="G17" i="7"/>
  <c r="F22" i="7"/>
  <c r="G22" i="7"/>
  <c r="E22" i="7"/>
  <c r="G64" i="7"/>
  <c r="G63" i="7" s="1"/>
  <c r="G13" i="7" s="1"/>
  <c r="E64" i="7"/>
  <c r="E63" i="7" s="1"/>
  <c r="E62" i="7" s="1"/>
  <c r="F64" i="7"/>
  <c r="F63" i="7" s="1"/>
  <c r="F62" i="7" s="1"/>
  <c r="E13" i="7" l="1"/>
  <c r="F13" i="7"/>
  <c r="E21" i="7"/>
  <c r="F21" i="7"/>
  <c r="G62" i="7"/>
  <c r="G21" i="7" s="1"/>
  <c r="B11" i="5" l="1"/>
  <c r="B10" i="5" s="1"/>
  <c r="B9" i="5" s="1"/>
  <c r="C11" i="5"/>
  <c r="C10" i="5" s="1"/>
  <c r="C9" i="5" s="1"/>
  <c r="D11" i="5"/>
  <c r="D10" i="5" s="1"/>
  <c r="D9" i="5" s="1"/>
  <c r="G16" i="1" l="1"/>
  <c r="G43" i="1" s="1"/>
  <c r="I42" i="1"/>
  <c r="H42" i="1"/>
  <c r="G42" i="1"/>
  <c r="G44" i="1" l="1"/>
  <c r="G19" i="1"/>
  <c r="H16" i="1" l="1"/>
  <c r="H19" i="1" s="1"/>
  <c r="I16" i="1"/>
  <c r="H43" i="1" l="1"/>
  <c r="H44" i="1" s="1"/>
  <c r="I43" i="1"/>
  <c r="I44" i="1" s="1"/>
  <c r="I19" i="1"/>
</calcChain>
</file>

<file path=xl/sharedStrings.xml><?xml version="1.0" encoding="utf-8"?>
<sst xmlns="http://schemas.openxmlformats.org/spreadsheetml/2006/main" count="464" uniqueCount="273">
  <si>
    <t>PRIHODI UKUPNO</t>
  </si>
  <si>
    <t>RASHODI UKUPNO</t>
  </si>
  <si>
    <t>RAZLIKA - VIŠAK / MANJAK</t>
  </si>
  <si>
    <t>NETO FINANCIRANJE</t>
  </si>
  <si>
    <t>Naziv prihoda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</si>
  <si>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</si>
  <si>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</si>
  <si>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</si>
  <si>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</si>
  <si>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</si>
  <si>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</si>
  <si>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</si>
  <si>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</si>
  <si>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</si>
  <si>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</si>
  <si>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</si>
  <si>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</si>
  <si>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</si>
  <si>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</si>
  <si>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</si>
  <si>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</si>
  <si>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</si>
  <si>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</si>
  <si>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UKUPAN DONOS VIŠKA / MANJKA IZ PRETHODNE(IH) GODINE***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</si>
  <si>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</si>
  <si>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</si>
  <si>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</si>
  <si>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t>Naziv</t>
  </si>
  <si>
    <t>PROGRAM 4090</t>
  </si>
  <si>
    <t>DRUŠTVENA BRIGA O DJECI PREDŠKOLSKE DOBI</t>
  </si>
  <si>
    <t>Aktivnost A409001</t>
  </si>
  <si>
    <t>Redovna djelatnost dječjeg vrtića</t>
  </si>
  <si>
    <t>Izvor financiranja 1.1.</t>
  </si>
  <si>
    <t>Izvor financiranja 6.3.</t>
  </si>
  <si>
    <t>Aktivnost A409008</t>
  </si>
  <si>
    <t>Programi javnih potreba - predškola i TUR</t>
  </si>
  <si>
    <t>Financijski rashodi</t>
  </si>
  <si>
    <t>Rahodi za nabavu nefinancijske imovine</t>
  </si>
  <si>
    <t>Prihodi od imovine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</si>
  <si>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</si>
  <si>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</si>
  <si>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Prihodi iz nadležnog proračuna i od HZZO-a temeljem ugovornih obveza</t>
  </si>
  <si>
    <t>091 Predškolsko i osnovno obrazovanje</t>
  </si>
  <si>
    <t>09 Obrazovanje</t>
  </si>
  <si>
    <t>0911 Predškolsko obrazovanje</t>
  </si>
  <si>
    <t>Rezultat poslovanja</t>
  </si>
  <si>
    <t>Aktivnost A409011</t>
  </si>
  <si>
    <t>Kapitalni projekt K409001</t>
  </si>
  <si>
    <t>Nabava nefinancijske imovine</t>
  </si>
  <si>
    <t>26338    DJEČJI VRTIĆ GRIGOR VITEZ</t>
  </si>
  <si>
    <t>Višak prihoda iz prethodne godine koji će se rasporediti</t>
  </si>
  <si>
    <t>Manjak prihoda iz prethodne godine za pokriće</t>
  </si>
  <si>
    <t>RAZLIKA VIŠAK / MANJAK IZ PRETHODNE(IH) GODINE KOJI ĆE SE RASPOREDITI / POKRITI</t>
  </si>
  <si>
    <t>PRIHODI, PRIMICI I VIŠAK</t>
  </si>
  <si>
    <t>RASHODI, IZDACI I MANJAK</t>
  </si>
  <si>
    <t>RAZLIKA</t>
  </si>
  <si>
    <t>A) SAŽETAK RAČUNA PRIHODA I RASHODA</t>
  </si>
  <si>
    <t>B) SAŽETAK RAČUNA FINANCIRANJA</t>
  </si>
  <si>
    <t>UKUPNO FINANCIJSKI PLAN (A.+B.+C.)</t>
  </si>
  <si>
    <t>Članak 1.</t>
  </si>
  <si>
    <t>Članak 2.</t>
  </si>
  <si>
    <t>A. RAČUN PRIHODA I RASHODA</t>
  </si>
  <si>
    <t>Članak 3.</t>
  </si>
  <si>
    <t>Članak 4.</t>
  </si>
  <si>
    <t>Članak 5.</t>
  </si>
  <si>
    <t>Brojčana oznaka i naziv</t>
  </si>
  <si>
    <t>UKUPAN DONOS VIŠKA / MANJKA IZ PRETHODNE(IH) GODINE</t>
  </si>
  <si>
    <t>Vlastiti izvori</t>
  </si>
  <si>
    <t>Višak prihoda</t>
  </si>
  <si>
    <t>Manjak prihoda</t>
  </si>
  <si>
    <t>C) PRENESENI VIŠAK/MANJAK PRIHODA NAD RASHODIMA</t>
  </si>
  <si>
    <t>Članak 6.</t>
  </si>
  <si>
    <t>RASHODI UKUPNO:</t>
  </si>
  <si>
    <t>PRIHODI UKUPNO:</t>
  </si>
  <si>
    <t>B. RAČUN FINANCIRANJA PREMA EKONOMSKOJ KLASIFIKACIJI I IZVORIMA FINANCIRANJA</t>
  </si>
  <si>
    <t>Članak 7.</t>
  </si>
  <si>
    <t>Prihodi od prodaje nefinancijske
imovine</t>
  </si>
  <si>
    <t>Prihodi od prodaje proizvedene dugotrajne imovine</t>
  </si>
  <si>
    <t>Brojčana oznaka i naziv:</t>
  </si>
  <si>
    <t>Primici od zaduživanja</t>
  </si>
  <si>
    <t>Izdaci za otplatu glavnice primljenih kredita i zajmova</t>
  </si>
  <si>
    <r>
      <rPr>
        <b/>
        <sz val="12"/>
        <rFont val="Arial"/>
        <family val="2"/>
        <charset val="238"/>
      </rPr>
      <t>RAZLIKA</t>
    </r>
    <r>
      <rPr>
        <b/>
        <sz val="12"/>
        <color indexed="8"/>
        <rFont val="Arial"/>
        <family val="2"/>
        <charset val="238"/>
      </rPr>
      <t xml:space="preserve"> VIŠAK / MANJAK IZ PRETHODNE(IH) GODINE KOJI ĆE SE RASPOREDITI / POKRITI</t>
    </r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</si>
  <si>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</si>
  <si>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</si>
  <si>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</si>
  <si>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</si>
  <si>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Članak 8.</t>
  </si>
  <si>
    <t>DJEČJEG VRTIĆA GRIGOR VITEZ, SAMOBOR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</si>
  <si>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PRIHODI POSLOVANJA</t>
    </r>
  </si>
  <si>
    <t>(Evidentiraju se u skupini 63 - Pomoći iz inozemstva i od subjekata unutar općeg proračuna.)</t>
  </si>
  <si>
    <t>Iznos pomoći ovisi o broju upisane djece u navedene programe.</t>
  </si>
  <si>
    <t>Prisutan je porast broja takve djece kroz godine.</t>
  </si>
  <si>
    <r>
      <t>2.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RASHODI POSLOVANJA</t>
    </r>
  </si>
  <si>
    <t>Struktura rashoda prema izvorima jednaka je kao kod prihoda.</t>
  </si>
  <si>
    <t>Članak 9.</t>
  </si>
  <si>
    <t>OBRAZLOŽENJE POSEBNOG DIJELA FINANCIJSKOG PLANA</t>
  </si>
  <si>
    <t>Proračunski korisnik 26338 DJEČJI VRTIĆ GRIGOR VITEZ SAMOBOR</t>
  </si>
  <si>
    <t xml:space="preserve">Program:  DRUŠTVENA BRIGA O DJECI PREDŠKOLSKE DOBI </t>
  </si>
  <si>
    <t xml:space="preserve">Zakonske i druge pravne osnove programa: 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</si>
  <si>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Times New Roman"/>
        <family val="1"/>
        <charset val="238"/>
      </rPr>
      <t>Državni pedagoški standard predškolskog odgoja i naobrazbe (NN 63/08 i 90/10)</t>
    </r>
  </si>
  <si>
    <r>
      <t>Razvojna mjera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(poveznica sa strateškim okvirom Provedbenog programa Grada Samobora za razdoblje 2021.-2025. g).:</t>
    </r>
  </si>
  <si>
    <t>5. Briga o djeci</t>
  </si>
  <si>
    <t>Pokazatelji rezultata:</t>
  </si>
  <si>
    <t>Sukladno Prilogu 1. Provedbenog programa Grada Samobora za razdoblje 2021. – 2025.</t>
  </si>
  <si>
    <t xml:space="preserve">Naziv aktivnosti/projekta u Proračunu: REDOVNA DJELATNOST DJEČJEG VRTIĆA </t>
  </si>
  <si>
    <t>Obrazloženje aktivnosti/projekta</t>
  </si>
  <si>
    <t>Planirana sredstva</t>
  </si>
  <si>
    <t>Troškove redovne djelatnosti DV Grigor Vitez snosi osnivač ustanove – Grad Samobor i roditelji djece koja polaze vrtić.</t>
  </si>
  <si>
    <t xml:space="preserve">Naziv aktivnosti/projekta u Proračunu: PROGRAM JAVNIH POTREBA – PREDŠKOLA I TUR </t>
  </si>
  <si>
    <t xml:space="preserve">Program predškole obvezan je program odgojno-obrazovnoga rada s djecom u godini dana prije polaska u osnovnu školu te se provodi u trajanju od 250 sati. </t>
  </si>
  <si>
    <t>Program predškole zajedno sa programom za djecu s teškoćama koja su integrirana u redovite odgojno-obrazovne skupine u DV Grigor Vitez sufinanciran je od strane Ministarstva znanosti i obrazovanja.</t>
  </si>
  <si>
    <t xml:space="preserve">Naziv aktivnosti/projekta u Proračunu: NABAVA NEFINANCIJSKE IMOVINE </t>
  </si>
  <si>
    <t>Nabava nefinancijske imovine vrši se sukcesivno tijekom godine, sukladno Planu nabave (uredska oprema i namještaj, komunikacijska oprema, klima uređaji, sprave za igrališta, uređaji, strojevi, sitan inventar i didaktika).</t>
  </si>
  <si>
    <t>Planirana financijska sredstva temelje se na iskazanim potrebama DV Grigor Vitez za nabavu dugotrajne nefinancijske imovine te ponudama za nabavu iste.</t>
  </si>
  <si>
    <t>Pokazatelj uspješnosti</t>
  </si>
  <si>
    <t>Definicija</t>
  </si>
  <si>
    <t>Jedinica</t>
  </si>
  <si>
    <t>Ukupni broj upisane djece</t>
  </si>
  <si>
    <t>Ukupni broj upisane djece u redovni 10-satni program i  djece uključene u kraći program predškole (akt. 5.1. Redovna djelatnost vrtića, PPGS)</t>
  </si>
  <si>
    <t>Broj</t>
  </si>
  <si>
    <t>Broj novoupisane djece</t>
  </si>
  <si>
    <t>Broj novoupisane djece (akt. 5.1. Redovna djelatnost vrtića, PPGS)</t>
  </si>
  <si>
    <t>Radi poboljšanja kvalitete odgoja, obrazovanja i skrbi o djeci rane i predškolske dobi te usklađivanja s Državnim pedagoškim standardom predškolskog odgoja i naobrazbe potrebno je održati postojeći odnosno eventualno smanjiti ukupan broj upisane djece u redovni 10-satni program</t>
  </si>
  <si>
    <t>Broj djece u kraćem programu predškole</t>
  </si>
  <si>
    <t>Omogućiti svoj djeci u godini dana prije polaska u osnovnu školu pohađanje programa predškole. Trenutno program polazi 13-ero djece, a maksimalan kapacitet za 1 skupinu kraćeg programa iznosi 20 polaznika.</t>
  </si>
  <si>
    <t>Broj djece u skupini u odnosu na broj odgojitelja</t>
  </si>
  <si>
    <t>Broj djece obuhvaćene Univerzalnim sportskim programom</t>
  </si>
  <si>
    <t>Održavanjem programa utječe se na razvijanje svjesnosti stvaranja kvalitetnih uvjeta za rast i razvoj organizma te važnu ulogu u održavanju tjelesnog zdravlja.</t>
  </si>
  <si>
    <t>III. ZAVRŠNE ODREDBE</t>
  </si>
  <si>
    <t>PREDSJEDNICA UPRAVNOG VIJEĆA:</t>
  </si>
  <si>
    <t>Tatijana Lenart</t>
  </si>
  <si>
    <t>Broj djece obuhvaćene programom predškolskog
odgoja i obrazovanja u gradskim dječjim vrtićima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</si>
  <si>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Times New Roman"/>
        <family val="1"/>
        <charset val="238"/>
      </rPr>
      <t xml:space="preserve">Zakon o predškolskom odgoju i obrazovanju 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theme="1"/>
        <rFont val="Times New Roman"/>
        <family val="1"/>
        <charset val="238"/>
      </rPr>
      <t>NN 10/97, 107/07, 94/13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theme="1"/>
        <rFont val="Times New Roman"/>
        <family val="1"/>
        <charset val="238"/>
      </rPr>
      <t>98/19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theme="1"/>
        <rFont val="Times New Roman"/>
        <family val="1"/>
        <charset val="238"/>
      </rPr>
      <t>57/22</t>
    </r>
    <r>
      <rPr>
        <sz val="10"/>
        <color theme="1"/>
        <rFont val="Calibri"/>
        <family val="2"/>
        <charset val="238"/>
        <scheme val="minor"/>
      </rPr>
      <t xml:space="preserve"> i 101/23)</t>
    </r>
    <r>
      <rPr>
        <sz val="10"/>
        <color theme="1"/>
        <rFont val="Times New Roman"/>
        <family val="1"/>
        <charset val="238"/>
      </rPr>
      <t xml:space="preserve">, </t>
    </r>
  </si>
  <si>
    <t xml:space="preserve">Svi ostali troškovi vrtića (prehrana djece, materijalni izdaci, energija i komunalije, tekuće održavanje objekata i opreme, nabava
namještaja i opreme, nabava sitnog inventara) financiraju se roditeljskim uplatama, vlastitim prihodima vrtića te sredstvima pomoći
iz Državnog proračuna za fiskalnu održivost dječjih vrtića. </t>
  </si>
  <si>
    <t>Unutar ove aktivnosti, iz izvora opći prihodi i primici, financiraju se rashodi za zaposlene (bruto plaće, plaće za prekovremeni rad,</t>
  </si>
  <si>
    <t>doprinosi za plaće, ostali rashodi za zaposlene: regres, božićnice i dr.) te dio rashoda za energente, uredski materijal i ostali materijalni</t>
  </si>
  <si>
    <t>rashodi (za potrebe rada logopeda) i računalne usluge. Financira se i naknada zbog nezapošljavanja osoba s invaliditetom.</t>
  </si>
  <si>
    <t>- 3,60 € po djetetu u programu predškole</t>
  </si>
  <si>
    <t>- od 53,00 € do 106,00 € po djetetu s teškoćama u razvoju.</t>
  </si>
  <si>
    <t>Isplata se vrši u više ciklusa.</t>
  </si>
  <si>
    <t>Cijena za djecu uključenu u Univerzalni sportski program uvećava se za 33,18 € mjesečno na redoviti iznos roditeljske uplate od 76,98 €.</t>
  </si>
  <si>
    <t>Planirani rashodi odnose se na dodatak na plaće odgojitelja, kineziologa te nabavu sitnog materijala i didaktike.</t>
  </si>
  <si>
    <t>Rashodi su predviđeni za nabavu dugotrajne imovine za DV Grigor Vitez iz vlastitih prihoda vrtića, roditeljskih uplata, pomoći, donacija, te dio iz općih prihoda i primitaka.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</si>
  <si>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Times New Roman"/>
        <family val="1"/>
        <charset val="238"/>
      </rPr>
      <t xml:space="preserve">Zakon o ustanovama 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theme="1"/>
        <rFont val="Times New Roman"/>
        <family val="1"/>
        <charset val="238"/>
      </rPr>
      <t xml:space="preserve">NN </t>
    </r>
    <r>
      <rPr>
        <sz val="10"/>
        <rFont val="Times New Roman"/>
        <family val="1"/>
        <charset val="238"/>
      </rPr>
      <t>76/93</t>
    </r>
    <r>
      <rPr>
        <sz val="10"/>
        <color theme="1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>29/97</t>
    </r>
    <r>
      <rPr>
        <sz val="10"/>
        <color theme="1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>47/99</t>
    </r>
    <r>
      <rPr>
        <sz val="10"/>
        <color theme="1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>35/08</t>
    </r>
    <r>
      <rPr>
        <sz val="10"/>
        <color theme="1"/>
        <rFont val="Times New Roman"/>
        <family val="1"/>
        <charset val="238"/>
      </rPr>
      <t>,</t>
    </r>
    <r>
      <rPr>
        <sz val="1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127/19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Times New Roman"/>
        <family val="1"/>
        <charset val="238"/>
      </rPr>
      <t>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Times New Roman"/>
        <family val="1"/>
        <charset val="238"/>
      </rPr>
      <t>1</t>
    </r>
    <r>
      <rPr>
        <sz val="10"/>
        <color theme="1"/>
        <rFont val="Calibri"/>
        <family val="2"/>
        <charset val="238"/>
        <scheme val="minor"/>
      </rPr>
      <t>5</t>
    </r>
    <r>
      <rPr>
        <sz val="10"/>
        <color theme="1"/>
        <rFont val="Times New Roman"/>
        <family val="1"/>
        <charset val="238"/>
      </rPr>
      <t>1</t>
    </r>
    <r>
      <rPr>
        <sz val="10"/>
        <color theme="1"/>
        <rFont val="Calibri"/>
        <family val="2"/>
        <charset val="238"/>
        <scheme val="minor"/>
      </rPr>
      <t>/</t>
    </r>
    <r>
      <rPr>
        <sz val="10"/>
        <color theme="1"/>
        <rFont val="Times New Roman"/>
        <family val="1"/>
        <charset val="238"/>
      </rPr>
      <t>2</t>
    </r>
    <r>
      <rPr>
        <sz val="10"/>
        <color theme="1"/>
        <rFont val="Calibri"/>
        <family val="2"/>
        <charset val="238"/>
        <scheme val="minor"/>
      </rPr>
      <t>2)</t>
    </r>
    <r>
      <rPr>
        <sz val="10"/>
        <color theme="1"/>
        <rFont val="Times New Roman"/>
        <family val="1"/>
        <charset val="238"/>
      </rPr>
      <t xml:space="preserve">, </t>
    </r>
  </si>
  <si>
    <t>(Evidentiraju se u skupini 67 - Prihodi iz nadležnog proračuna i od HZZO-a temeljem ugovornih obveza.)</t>
  </si>
  <si>
    <t>Izmjena</t>
  </si>
  <si>
    <t>Novi plan</t>
  </si>
  <si>
    <t>1.1.</t>
  </si>
  <si>
    <t>Odnosi se na planirani prihod od najma tri sportske dvorane.</t>
  </si>
  <si>
    <t>godinu mijenjaju se kako slijedi:</t>
  </si>
  <si>
    <t>dijelu Proračuna mijenja se kako slijedi:</t>
  </si>
  <si>
    <t xml:space="preserve">Na temelju članka 46. Zakona o proračunu (Narodne novine br.144/21) i članka 41. Statuta Dječjeg vrtića Grigor Vitez (Službene </t>
  </si>
  <si>
    <t>Prihodi poslovanja uključuju pomoći iz inozemstva i od subjekata unutar općeg proračuna, prihodi od 
imovine, prihodi od upravnih i administrativnih pristojbi, pristojbi po posebnim propisima i naknada, 
prihodi od prodaje proizvoda i robe te pruženih usluga, prihodi od donacija te povrati po protestiranim
 jamstvima, prihodi iz nadležnog proračuna i od HZZO-a temeljem ugovornih obveza.</t>
  </si>
  <si>
    <r>
      <t>(Evidentiraju se u skupini 66 -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Prihodi od prodaje proizvoda i robe te pruženih usluga, prihodi od donacija te 
povrati po protestiranim jamstvima.)</t>
    </r>
  </si>
  <si>
    <t>To su prihodi za fiskalnu održivost vrtića koje propisuje Vlada RH, prema Zakonu o predškolskom odgoju 
(članak 50a NN 57/22,101/23, stavak 2).</t>
  </si>
  <si>
    <t>U Dječji vrtiću Grigor Vitez sufinancira se program za djecu s teškoćama koja su integrirana u redovite 
odgojno-obrazovne skupine i program predškole.</t>
  </si>
  <si>
    <r>
      <t>(Evidentiraju se u skupini 66 -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Prihodi od prodaje proizvoda i robe te pruženih usluga, prihodi od donacija 
te povrati po protestiranim jamstvima.)</t>
    </r>
  </si>
  <si>
    <t>Odnose se na rashode za uredski materijal, energiju, usluge tekućeg i investicijskog održavanja, sitnog 
inventara i didaktike (sve iz skupine 32).</t>
  </si>
  <si>
    <t>Osnovica za obračun plaće utvrđuje se Odlukom o izršavanju Proračuna Grada Samobora, dok se koeficijenti složenosti poslova te ostala materijalna prava propisuju Pravilnikom o radu.</t>
  </si>
  <si>
    <t>Plan</t>
  </si>
  <si>
    <t>Ciljana 
vrijednost</t>
  </si>
  <si>
    <t>Financijski plan Dječjeg vrtića Grigor Vitez za 2025. godinu (u daljnjem tekstu: Financijski plan) mijenja se i glasi:</t>
  </si>
  <si>
    <t>Prihodi i rashodi prema ekonomskoj klasifikaciji u Financijskom planu za 2025. godini mijenjaju se kako slijedi:</t>
  </si>
  <si>
    <t>Prihodi i rashodi prema izvorima financiranja u Financijskom planu za 2025. godinu mijenjaju se kako slijedi:</t>
  </si>
  <si>
    <t>Plan za 2025.</t>
  </si>
  <si>
    <t>Opći prihodi i primici</t>
  </si>
  <si>
    <t>Izvor financiranja 3.1.</t>
  </si>
  <si>
    <t>Vlastiti prihodi PK</t>
  </si>
  <si>
    <t>Izvor financiranja 4.6.</t>
  </si>
  <si>
    <t>Prihodi za posebne namjene PK</t>
  </si>
  <si>
    <t>Izvor financiranja 4.7.</t>
  </si>
  <si>
    <t>Prihodi za posebne namjene PK - višak</t>
  </si>
  <si>
    <t>Izvor financiranja 5.1.</t>
  </si>
  <si>
    <t>Pomoći</t>
  </si>
  <si>
    <t>Izvor financiranja 5.2.</t>
  </si>
  <si>
    <t>Pomoći - višak</t>
  </si>
  <si>
    <t>Izvor financiranja 5.4.</t>
  </si>
  <si>
    <t>Pomoći PK</t>
  </si>
  <si>
    <t>Izvor financiranja 5.5.</t>
  </si>
  <si>
    <t>Pomoći PK - višak</t>
  </si>
  <si>
    <t>Donacije</t>
  </si>
  <si>
    <t>Izvor financiranja 7.3.</t>
  </si>
  <si>
    <t>Prihodi od prod. ili zamj. nef. Imovine i nakn. s nasl. os PK</t>
  </si>
  <si>
    <t>Rashodi Financijskog plana za 2025. godinu mijenajuj se kako slijedi:</t>
  </si>
  <si>
    <t>Primici od financijske imovine i zaduživanja i izdaci za financijsku imovinu i otplatu zajmova u Financijskom planu za 2025.</t>
  </si>
  <si>
    <t>Izvor financiranja 1.1.
Opći prihodi i primici</t>
  </si>
  <si>
    <t>Izvor financiranja 4.6.
Prihodi za posebne namjene PK</t>
  </si>
  <si>
    <t>Izvor financiranja 4.7.
Prihodi za posebne namjene PK - višak</t>
  </si>
  <si>
    <t>Izvor financiranja 5.1.
Pomoći</t>
  </si>
  <si>
    <t>Izvor financiranja 5.4..
Pomoći PK</t>
  </si>
  <si>
    <t>Izvor financiranja 5.2.
Pomoći - višak</t>
  </si>
  <si>
    <t>Izvor financiranja 5.5..
Pomoći PK - višak</t>
  </si>
  <si>
    <t>Izvor financiranja 6.3.
Donacije</t>
  </si>
  <si>
    <t>Izvor financiranja 7.3.
Prihodi od prod. Ili zamj. nef.imovine i nakn. s nasl. os PK</t>
  </si>
  <si>
    <t>Izvor financiranja 3.1.
Vlastiti prihodi PK</t>
  </si>
  <si>
    <t>Preneseni višak prihoda nad rashodima u Financijskom planu za 2025.g. utvrđuje se kako slijedi:</t>
  </si>
  <si>
    <t>Plan 
za 2025.</t>
  </si>
  <si>
    <t>Rashodi i izdaci Financijskog plana za 2025. godinu po izvorima financiranja i ekonomskoj klasifikaciji u Posebnom</t>
  </si>
  <si>
    <t>Donacije PK</t>
  </si>
  <si>
    <t>Prih. od prod. ili zamj. nef. imovine i nakn. s nasl. os. PK</t>
  </si>
  <si>
    <t>Univerzalni sportski program DV Grigor Vitez</t>
  </si>
  <si>
    <t xml:space="preserve">Aktivnost </t>
  </si>
  <si>
    <t>Montessori program - DV Grigor Vitez</t>
  </si>
  <si>
    <t>Plan
za 2025.</t>
  </si>
  <si>
    <t>U 2025. godini planirano je ostvarenje ukupnih prihoda Dječjeg vrtića Grigor Vitez u iznosu 5.489.964 €.
 I. Izmjenama i dopunama Financijskog plana ukupni prihodi povećani su za 45.588 € te ukupno iznose 
5.535.552 €.</t>
  </si>
  <si>
    <t>Nakon izmjena i dopuna struktura planiranih ukupnih prihoda za 2025. godinu:</t>
  </si>
  <si>
    <t>83,73% iz Općih prihoda i primitaka iz sredstava Grada Samobora,</t>
  </si>
  <si>
    <t>11,15% iz prihoda za posebne namjene,</t>
  </si>
  <si>
    <t>3,89% iz prihoda pomoći Grad Samobor</t>
  </si>
  <si>
    <t>Ostali izvori čine preostalih 1,23 % ukupnih prihoda.</t>
  </si>
  <si>
    <t>6.000 € prihoda odnosi se na prihode za podmirenje rashoda za opremanje grupa za dječji fašnik.</t>
  </si>
  <si>
    <r>
      <rPr>
        <b/>
        <sz val="11"/>
        <color theme="1"/>
        <rFont val="Calibri"/>
        <family val="2"/>
        <charset val="238"/>
        <scheme val="minor"/>
      </rPr>
      <t>Iz izvora 4.6. Prihodi za posebne namjene PK</t>
    </r>
    <r>
      <rPr>
        <sz val="11"/>
        <color theme="1"/>
        <rFont val="Calibri"/>
        <family val="2"/>
        <charset val="238"/>
        <scheme val="minor"/>
      </rPr>
      <t xml:space="preserve"> sastoji se od uplata roditelja za naknadu za boravak djece u vrtiću.</t>
    </r>
  </si>
  <si>
    <t>Iznos od 617.240 € planiran je na temelju upisane djece srazmjerno prihodu realiziranom u  2024. 
Iznos ukupnih prihoda iz ovog izvora ostaje nepromijenjen.</t>
  </si>
  <si>
    <t>Ovisi o ukupnom broju upisane djece.</t>
  </si>
  <si>
    <r>
      <t>Iz izvora 5.4. Pomoći PK</t>
    </r>
    <r>
      <rPr>
        <sz val="11"/>
        <color theme="1"/>
        <rFont val="Calibri"/>
        <family val="2"/>
        <charset val="238"/>
        <scheme val="minor"/>
      </rPr>
      <t xml:space="preserve"> planirani su prihodi u iznosu 31.227 €  te ostaju nepromijenjeni.</t>
    </r>
  </si>
  <si>
    <t>Od navedenog iznosa Prihoda od pomoći 30.900 € odnosi se na sufinanciranje programa javnih potreba u 
predškolskom odgoju i obrazovanju od strane Ministarstva znanosti i obrazovanja (podskupina 636).</t>
  </si>
  <si>
    <t xml:space="preserve">Preostali dio od 1.327 € odnosi se na refundaciju plaćenih troškova prethodnih pregleda zaposlenika od 
strane HZZO-a (podskupina 634). </t>
  </si>
  <si>
    <r>
      <t>Planirani rashodi za redovnu djelatnost vrtića iz izvora 1.1. Opći prihodi i primici</t>
    </r>
    <r>
      <rPr>
        <sz val="11"/>
        <color theme="1"/>
        <rFont val="Calibri"/>
        <family val="2"/>
        <charset val="238"/>
        <scheme val="minor"/>
      </rPr>
      <t xml:space="preserve"> za 2025. planirani
iznosu od 4.621.700 €, Izmjenama i dopunama uvećani su za 6.000 € te iznose ukupno 4.627.700 €.</t>
    </r>
  </si>
  <si>
    <r>
      <t>Planirani rashodi iz izvora 2.6. Vlastiti prihodi</t>
    </r>
    <r>
      <rPr>
        <sz val="11"/>
        <color theme="1"/>
        <rFont val="Calibri"/>
        <family val="2"/>
        <charset val="238"/>
        <scheme val="minor"/>
      </rPr>
      <t xml:space="preserve"> za 2025. godinu ostaju nepromijenjeni, iznose 11.151 €.</t>
    </r>
  </si>
  <si>
    <r>
      <t>Planirani rashodi iz izvora 4.6. Prihodi za posebne namjene PK</t>
    </r>
    <r>
      <rPr>
        <sz val="11"/>
        <color theme="1"/>
        <rFont val="Calibri"/>
        <family val="2"/>
        <charset val="238"/>
        <scheme val="minor"/>
      </rPr>
      <t xml:space="preserve"> za 2025. godinu za redovnu 
djelatnost vrtića iznose 617.240 € te Izmjenama i dopunama ostaju nepromijenjeni. Prisutne su samo 
preraspodjele unutar pojedinih rashoda.</t>
    </r>
  </si>
  <si>
    <r>
      <t>Planirani rashodi iz izvora 5.4. Pomoći PK</t>
    </r>
    <r>
      <rPr>
        <sz val="11"/>
        <color theme="1"/>
        <rFont val="Calibri"/>
        <family val="2"/>
        <charset val="238"/>
        <scheme val="minor"/>
      </rPr>
      <t xml:space="preserve"> -  iznose 31.227 € te nakon II. Izmjena i dopuna ostaju isti.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</si>
  <si>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Uputa za izradu proračuna Grada Samobora za razdoblje 2025.-2027.godine</t>
    </r>
  </si>
  <si>
    <t>2025.</t>
  </si>
  <si>
    <t xml:space="preserve">Iznosi za plaće, doprinose i ostala materijalna prava planirani su na bazi 154 djelatnika. </t>
  </si>
  <si>
    <t>Ishodište za procjenu navedenih troškova u razdoblju 2025. - 2027. godine je upisani broj djece u pedagoškoj godini 2024./2025.
Izmjenama i dopunama Financijskog plana unutar redovne djelatnosti rashodi iz izvora općih prihoda i primitaka preraspoređuju se unutar rashoda za zaposlene i materijalnih rashoda, a u ukupnom iznosu uvećavaju se za 6.000 € zbog financiranja opremanja grupa za dječji fašnik.
U ukupnom iznosu uvećavaju se još rashodi iz izvora Pomoći-višak zbog neiskorištenog prihoda u prošloj godini namijenjenog za
financiranje Aloha i Mindfulnes programa (kasniji početak programa) i zbog više prijavljenih šteta uvećavaju se rashodi iz izvora Prihodi od prod.ili zamj.nef.imovine i nakn.s nasl.os PK.
Umanjuju se rashodi iz izvora posebnih namjena jer nije osvaren planirani prihod, a sredstva se prebacuju na rashode za Montessori program kao i planirani rashodi iz izvora posebne namjene-višak jer navedeni višak nije ostvaren u planiranom iznosu.
Dio rashoda iz izvora Pomoći prebacuje se na nabavu nfinancijske imovine.</t>
  </si>
  <si>
    <t>Iz navedenih sredstava unutar ove aktivnosti vrši se nabava opreme, didaktike i materijala za odgojne skupine te se financira stručno usavršavanje odgojitelja, a sve prema uputama Ministarstva znanosti, obrazovanja i mladih.</t>
  </si>
  <si>
    <t>Ishodište za procjenu planiranih rashoda u razdoblju od 2025. – 2027. godine temelji se na broju djece u programu predškole i djece s teškoćama koja su integrirana u redovite programe te iznosima sufinanciranja od strane MZO, i to:</t>
  </si>
  <si>
    <t>Izmjenama i dopunama Financijskog plana umanjuju se ovi rashodi za iznos planiranog, a neostvarenog viška iz izvora Pomoći PK -višak.</t>
  </si>
  <si>
    <t>Naziv aktivnosti/projekta u Proračunu: UNIVERZALNI SPORTSKI PROGRAM DV GRIGOR VITEZ</t>
  </si>
  <si>
    <t>Univerzalni sportski program verificiran je od strane Ministarstva znanosti i obrazovanja i financira se iz izvora posebne namjene. Program se provodi svakodnevno u sklopu redovnog 10-satnog odgojno-obrazovnog programa. Uključuje djecu od 4. godine života do polaska u školu. 
Uz odgojitelje, nositelj programa je i kineziolog. Program je sa radom započeo 01.09.2022., a u tekućoj pedagoškoj godini upisano je 20 dijete.</t>
  </si>
  <si>
    <t>Naziv aktivnosti/projekta u Proračunu: MONTESSORI PROGRAM</t>
  </si>
  <si>
    <t>Montessori program verificiran je od strane Ministarstva znanosti i obrazovanja i financira se iz izvora posebne namjene. Program se provodi svakodnevno u sklopu redovnog 10-satnog odgojno-obrazovnog programa. 
Sastoji se od dvije skupine: jaslička sa 14-ero djece i vrtićka sa 20-ero djece. 
Nositelji programa su Montessori odgojitelji. Program je sa radom započeo 01.09.2025., a u tekućoj pedagoškoj godini upisano je 34 djece.</t>
  </si>
  <si>
    <t>Cijena za djecu uključenu u Montessori program uvećava se za 53,09 € mjesečno na redoviti iznos roditeljske uplate od 76,98 €.</t>
  </si>
  <si>
    <t>Planirani rashodi odnose se na dodatak na plaće odgojitelja te nabavu sitnog materijala i didaktike.</t>
  </si>
  <si>
    <t>Izmjenama i dopunama Financijskog plana za 2024.godinu umanjuju se rashodi za nabavu neproizvedene financijske imovine za 4.324 € iz razloga što se ne očekuje ostvarenje planiranog prihoda te su sredstva preraspoređena na aktivnost Montessori programa.</t>
  </si>
  <si>
    <t>Broj djece s teškoćama u razvoju</t>
  </si>
  <si>
    <t>Cilj inkluzivnog obrazovanja podrazumijeva aktivno uključiti svu djecu u odgojno obrazovne aktivnosti te da im se pruži jednak pristup u igri i radu u odgojnim skupinama. Dosadašnji pokazatelj je porast upisane djece s teškoćama u razvoju iz godine u godinu.</t>
  </si>
  <si>
    <t>40</t>
  </si>
  <si>
    <t>1</t>
  </si>
  <si>
    <t>KLASA: 400-02/25-01/01</t>
  </si>
  <si>
    <t>Navedeni iznos sastoji se od 8.183 € prihoda knjiženih u 2025. na osnovu računa knjiženih u 2024., a plaćenih 
u 2025.godini.</t>
  </si>
  <si>
    <r>
      <t>Iz izvora 1.1. Grad Samobor - Opći prihodi i primici</t>
    </r>
    <r>
      <rPr>
        <sz val="11"/>
        <color theme="1"/>
        <rFont val="Calibri"/>
        <family val="2"/>
        <charset val="238"/>
        <scheme val="minor"/>
      </rPr>
      <t xml:space="preserve"> u 2024. godini I. Izmjenama i dopunama Financijskog 
plana uvećani su za ukupno 14.183 €.</t>
    </r>
  </si>
  <si>
    <r>
      <rPr>
        <b/>
        <sz val="11"/>
        <color theme="1"/>
        <rFont val="Calibri"/>
        <family val="2"/>
        <charset val="238"/>
        <scheme val="minor"/>
      </rPr>
      <t>Iz izvora 3.1. Vlastiti prihodi PK</t>
    </r>
    <r>
      <rPr>
        <sz val="11"/>
        <color theme="1"/>
        <rFont val="Calibri"/>
        <family val="2"/>
        <charset val="238"/>
        <scheme val="minor"/>
      </rPr>
      <t xml:space="preserve">  nakon I. Izmjena i dopuna Financijskog plana ostaju nepromijenjeni 11.151 €.</t>
    </r>
  </si>
  <si>
    <t>Njihov iznos određen je Uredbom o kriterijima i mjerilima za utvrđivanje iznosa sredstava za fiskalnu 
održivost dječjih vrtića koja je na snazi od 23.9.2023. te Odluci o izmjeni odluke o dodjeli sredstava za
fiskalnu održivost DV za pedagošku godinu 2024./2025.</t>
  </si>
  <si>
    <r>
      <t>Iz izvora 6.3. Donacije,</t>
    </r>
    <r>
      <rPr>
        <sz val="11"/>
        <color theme="1"/>
        <rFont val="Calibri"/>
        <family val="2"/>
        <charset val="238"/>
        <scheme val="minor"/>
      </rPr>
      <t xml:space="preserve"> planiran je prihod u iznosu 16.000 €, I. Izmjenama i dopunama financijskog plana za
2025. godinu iznos ostaje nepromijenjen.</t>
    </r>
  </si>
  <si>
    <t>Planirane tekuće donacije odnose se na donacije u obliku potrošnog materijala, sitnog inventara i didaktike 
te donaciju Turističke zajednice Grada Samobora za sudjelovanje na dječjem fašniku.
Ukupno planirane tekuće donacije sada iznose 9.000 €.</t>
  </si>
  <si>
    <r>
      <t>Iz izvora 7.3. Prihodi od prod. ili zamj.nef.imovine i nakn. S nasl. os PK -</t>
    </r>
    <r>
      <rPr>
        <sz val="11"/>
        <color theme="1"/>
        <rFont val="Calibri"/>
        <family val="2"/>
        <charset val="238"/>
        <scheme val="minor"/>
      </rPr>
      <t xml:space="preserve"> planiran je iznos od 146 €,
Izmjenama i dopunama uvećava se za 1.200 € zbog večeg broja šteta prijavljenih osiguravajućem društvu.</t>
    </r>
  </si>
  <si>
    <t>Ukupni planirani rashodi za 2024. godinu iznose 5.494.964 €, Izmjenama i dopunama Financijskog plana
za 2025. godinu uvećavaju se za 10.955 € te iznose ukupno 5.505.919 €.</t>
  </si>
  <si>
    <r>
      <rPr>
        <b/>
        <sz val="11"/>
        <color theme="1"/>
        <rFont val="Calibri"/>
        <family val="2"/>
        <charset val="238"/>
        <scheme val="minor"/>
      </rPr>
      <t>Skupina 32</t>
    </r>
    <r>
      <rPr>
        <sz val="11"/>
        <color theme="1"/>
        <rFont val="Calibri"/>
        <family val="2"/>
        <charset val="238"/>
        <scheme val="minor"/>
      </rPr>
      <t xml:space="preserve"> - za 6.000 € uvećani su materijalni rashodi unutar ovog izvora zbog opremanja odgojnih skupina 
za fašnik.</t>
    </r>
  </si>
  <si>
    <r>
      <t>Planirani rashodi iz izvora 4.7. Prihodi za posebne namjene PK - višak</t>
    </r>
    <r>
      <rPr>
        <sz val="11"/>
        <color theme="1"/>
        <rFont val="Calibri"/>
        <family val="2"/>
        <charset val="238"/>
        <scheme val="minor"/>
      </rPr>
      <t xml:space="preserve"> u iznosu 4.000 € umanjuju se za 
2.545 € jer je ostvaren višak u iznosu 1.454,26 €.</t>
    </r>
  </si>
  <si>
    <r>
      <t>Planirani rashodi iz izvora 5.5. Pomoći PK - višak</t>
    </r>
    <r>
      <rPr>
        <sz val="11"/>
        <color theme="1"/>
        <rFont val="Calibri"/>
        <family val="2"/>
        <charset val="238"/>
        <scheme val="minor"/>
      </rPr>
      <t xml:space="preserve"> -  iznose 1.000 €, Izmjenama i dopunama brišu se jer višak
iz ovog izvora nije ostvaren.</t>
    </r>
  </si>
  <si>
    <r>
      <t>Planirani rashodi iz izvora 6.3. Donacije</t>
    </r>
    <r>
      <rPr>
        <sz val="11"/>
        <color theme="1"/>
        <rFont val="Calibri"/>
        <family val="2"/>
        <charset val="238"/>
        <scheme val="minor"/>
      </rPr>
      <t xml:space="preserve"> - iznose 16.000 €, Izmjenama i dopunama Financijskog plana 
za 2025.g. ostaju nepromijenjeni.</t>
    </r>
  </si>
  <si>
    <t>3. PRENESENI VIŠAK/MANJAK PRIHODA NAD RASHODIMA</t>
  </si>
  <si>
    <r>
      <t>Planirani rashodi iz izvora 7.3. Prihodi od prod. Ili zamj.nef. Imovine i nakn.s nasl. os PK</t>
    </r>
    <r>
      <rPr>
        <sz val="11"/>
        <color theme="1"/>
        <rFont val="Calibri"/>
        <family val="2"/>
        <charset val="238"/>
        <scheme val="minor"/>
      </rPr>
      <t xml:space="preserve"> - iznose 146 €,
Izmjenama i dopunama Financijskog plana uvećavaju se za 1.200 € zbo većeg broja šteta koje su 
predane osiguravajućem društvu.</t>
    </r>
  </si>
  <si>
    <t>4.6.</t>
  </si>
  <si>
    <t>5.1.</t>
  </si>
  <si>
    <t>5.4.</t>
  </si>
  <si>
    <t xml:space="preserve">Izmjenama i dopunama Financijskog plana uvećavaju se rashodi za zaposlene zbog veće stimulacije odgojiteljima sportske grupe
uzrokovane većim koeficijentima i osnovicom.
</t>
  </si>
  <si>
    <t>Na 31.12.2024. ostvaren je višak iz izvora prihodi za posebne namjene u iznosu 1.454,26 € stoga je planirani višak
od 4.000 € umanjen za 2.545 €.
Iz izvora Opći prihodi i primici nastao je manjak u iznosu 8.182,50 €, te iz izvora Pomoći manjak u iznosu
22.904,32 € iz razloga što su u tom iznosu iz tih izvora rashodi knjiženi u 2024., a prihod je knjižen u 2025.
godini kada su isti prema dospijeću i plaćeni.
Razlika između ukupnog prenesenog manjka i ukupnog prenesenog viška je manjak od 29.632,56 €, stoga su
za taj iznos ukupni rashodi manji od ukupnih prihoda u Izmjenama i dopunama Financijskog plana za 2025.
godinu.</t>
  </si>
  <si>
    <t>I. IZMJENE I DOPUNE FINANCIJSKOG PLANA ZA 2025.GODINU</t>
  </si>
  <si>
    <t>OBRAZLOŽENJE OPĆEG DIJELA I. IZMJENA FINANCIJSKOG PLANA ZA 2025.GODINU</t>
  </si>
  <si>
    <t>Članak 10.</t>
  </si>
  <si>
    <t>I. Izmjene financijskog plana za 2025. godinu objavit će se na službenoj Internet stranici Dječjeg vrtića Grigor Vitez.</t>
  </si>
  <si>
    <t>URBROJ: 238-27-71/04-25-2</t>
  </si>
  <si>
    <t xml:space="preserve">vijesti Grada Samobora br. 4/19, 2/21 i 10/22) Upravno vijeće Dječjeg vrtića Grigor Vitez na svojoj 4. sjednici održanoj </t>
  </si>
  <si>
    <t>14.10.2025. godine donijelo je:</t>
  </si>
  <si>
    <t>Kapitalne donacije odnose se na donaciju senzorne sobe te eventualnih donacija računala. Planirane su 
u ukupnom iznosu7.000 €.</t>
  </si>
  <si>
    <r>
      <t>Iz izvora 5.1. Pomoći</t>
    </r>
    <r>
      <rPr>
        <sz val="11"/>
        <color theme="1"/>
        <rFont val="Calibri"/>
        <family val="2"/>
        <charset val="238"/>
        <scheme val="minor"/>
      </rPr>
      <t xml:space="preserve"> u 2025. godini planirano je 192.500 € prihoda, I. Izmjenama i dopunama Financijskog
plana prihod je uvećan za ukupno 10.405 €  zbog priznavanja prihoda po računima koji su plaćeni u 2025.godini,
a čiji rashod je knjižen u 2024.godini.</t>
    </r>
  </si>
  <si>
    <r>
      <t>Iz izvora 5.2. Pomoći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višak,</t>
    </r>
    <r>
      <rPr>
        <sz val="11"/>
        <color theme="1"/>
        <rFont val="Calibri"/>
        <family val="2"/>
        <charset val="238"/>
        <scheme val="minor"/>
      </rPr>
      <t xml:space="preserve"> I. izmjenama i dopunama fin. plana planira se 19.800 € prihoda za financiranje
Aloha i Mindfulness programa koji su bili planirani u 2024. većim dijelom nego što su i ostvareni u 2024.
jer je kasnije započeo program.</t>
    </r>
  </si>
  <si>
    <r>
      <t>Planirani rashodi iz izvora 5.2. Pomoći - višak</t>
    </r>
    <r>
      <rPr>
        <sz val="11"/>
        <color theme="1"/>
        <rFont val="Calibri"/>
        <family val="2"/>
        <charset val="238"/>
        <scheme val="minor"/>
      </rPr>
      <t xml:space="preserve"> - Izmjena i dopuna Financijskog plana uvećavaju se za 19.800 €
zbog neiskorištenih prihoda u 2024.godini iz razloga što je program Aloha i Mindfulness započeo kasnije 
od planiranog.</t>
    </r>
  </si>
  <si>
    <r>
      <t>Planirani rashodi iz izvora 5.1. Pomoći</t>
    </r>
    <r>
      <rPr>
        <sz val="11"/>
        <color theme="1"/>
        <rFont val="Calibri"/>
        <family val="2"/>
        <charset val="238"/>
        <scheme val="minor"/>
      </rPr>
      <t xml:space="preserve"> - iznose 180.000 €, Izmjenama i dopunama Financijskog plana 
umanjeni su za iznos viška namijenjen za provođenje Aloha i Mindfulness programa.</t>
    </r>
  </si>
  <si>
    <t>Proračunski korisnik
26338</t>
  </si>
  <si>
    <t>DJEČJI VRTIĆ GRIGOR VITEZ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</si>
</sst>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Geneva"/>
      <charset val="238"/>
    </font>
    <font>
      <b/>
      <sz val="16"/>
      <color indexed="8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18" fillId="0" borderId="0" applyNumberFormat="0" applyBorder="0" applyProtection="0"/>
  </cellStyleXfs>
  <cellXfs count="29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0" fillId="0" borderId="0" xfId="0" applyNumberFormat="1"/>
    <xf numFmtId="4" fontId="1" fillId="0" borderId="0" xfId="0" applyNumberFormat="1" applyFont="1"/>
    <xf numFmtId="4" fontId="0" fillId="0" borderId="0" xfId="0" applyNumberFormat="1"/>
    <xf numFmtId="0" fontId="0" fillId="2" borderId="0" xfId="0" applyFill="1"/>
    <xf numFmtId="0" fontId="3" fillId="2" borderId="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3" fontId="1" fillId="0" borderId="0" xfId="0" applyNumberFormat="1" applyFont="1"/>
    <xf numFmtId="3" fontId="16" fillId="0" borderId="0" xfId="0" applyNumberFormat="1" applyFont="1"/>
    <xf numFmtId="0" fontId="6" fillId="7" borderId="0" xfId="0" applyFont="1" applyFill="1" applyAlignment="1">
      <alignment horizontal="left" vertical="center" wrapText="1"/>
    </xf>
    <xf numFmtId="3" fontId="6" fillId="7" borderId="0" xfId="0" quotePrefix="1" applyNumberFormat="1" applyFont="1" applyFill="1" applyAlignment="1">
      <alignment horizontal="right"/>
    </xf>
    <xf numFmtId="0" fontId="0" fillId="7" borderId="0" xfId="0" applyFill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6" fillId="5" borderId="4" xfId="0" applyFont="1" applyFill="1" applyBorder="1" applyAlignment="1">
      <alignment horizontal="left" vertical="center" wrapText="1"/>
    </xf>
    <xf numFmtId="0" fontId="15" fillId="8" borderId="4" xfId="0" applyFont="1" applyFill="1" applyBorder="1" applyAlignment="1">
      <alignment horizontal="left" vertical="center" wrapText="1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8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0" fontId="9" fillId="2" borderId="11" xfId="0" applyFont="1" applyFill="1" applyBorder="1" applyAlignment="1">
      <alignment horizontal="left" vertical="center" wrapText="1"/>
    </xf>
    <xf numFmtId="0" fontId="9" fillId="2" borderId="1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indent="5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6" fillId="4" borderId="11" xfId="0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20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vertical="center" wrapText="1"/>
    </xf>
    <xf numFmtId="0" fontId="12" fillId="0" borderId="0" xfId="0" applyFont="1"/>
    <xf numFmtId="0" fontId="24" fillId="0" borderId="0" xfId="0" applyFont="1"/>
    <xf numFmtId="0" fontId="6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/>
    </xf>
    <xf numFmtId="0" fontId="11" fillId="0" borderId="0" xfId="0" applyFont="1"/>
    <xf numFmtId="0" fontId="7" fillId="2" borderId="0" xfId="0" quotePrefix="1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3" fontId="5" fillId="2" borderId="0" xfId="0" applyNumberFormat="1" applyFont="1" applyFill="1" applyAlignment="1">
      <alignment horizontal="right"/>
    </xf>
    <xf numFmtId="0" fontId="5" fillId="0" borderId="0" xfId="0" quotePrefix="1" applyFont="1" applyAlignment="1">
      <alignment horizontal="center" vertical="center" wrapText="1"/>
    </xf>
    <xf numFmtId="3" fontId="5" fillId="4" borderId="1" xfId="0" quotePrefix="1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left" vertical="center" wrapText="1"/>
    </xf>
    <xf numFmtId="3" fontId="5" fillId="7" borderId="1" xfId="0" quotePrefix="1" applyNumberFormat="1" applyFont="1" applyFill="1" applyBorder="1" applyAlignment="1">
      <alignment horizontal="right"/>
    </xf>
    <xf numFmtId="3" fontId="5" fillId="7" borderId="1" xfId="0" applyNumberFormat="1" applyFont="1" applyFill="1" applyBorder="1" applyAlignment="1">
      <alignment horizontal="right" wrapText="1"/>
    </xf>
    <xf numFmtId="3" fontId="5" fillId="3" borderId="1" xfId="0" quotePrefix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right"/>
    </xf>
    <xf numFmtId="0" fontId="23" fillId="2" borderId="1" xfId="0" applyFont="1" applyFill="1" applyBorder="1" applyAlignment="1">
      <alignment horizontal="left"/>
    </xf>
    <xf numFmtId="3" fontId="11" fillId="2" borderId="3" xfId="0" applyNumberFormat="1" applyFont="1" applyFill="1" applyBorder="1" applyAlignment="1">
      <alignment horizontal="right"/>
    </xf>
    <xf numFmtId="3" fontId="11" fillId="2" borderId="3" xfId="0" quotePrefix="1" applyNumberFormat="1" applyFont="1" applyFill="1" applyBorder="1" applyAlignment="1">
      <alignment horizontal="right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22" xfId="0" applyFont="1" applyBorder="1" applyAlignment="1">
      <alignment horizontal="center" vertical="center"/>
    </xf>
    <xf numFmtId="0" fontId="30" fillId="0" borderId="16" xfId="0" applyFont="1" applyBorder="1" applyAlignment="1">
      <alignment vertical="center" wrapText="1"/>
    </xf>
    <xf numFmtId="0" fontId="30" fillId="0" borderId="16" xfId="0" applyFont="1" applyBorder="1" applyAlignment="1">
      <alignment horizontal="center" vertical="center" wrapText="1"/>
    </xf>
    <xf numFmtId="0" fontId="28" fillId="0" borderId="19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vertical="center"/>
    </xf>
    <xf numFmtId="0" fontId="28" fillId="0" borderId="27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30" fillId="0" borderId="28" xfId="0" applyFont="1" applyBorder="1" applyAlignment="1">
      <alignment vertical="center"/>
    </xf>
    <xf numFmtId="0" fontId="28" fillId="0" borderId="28" xfId="0" applyFont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0" fillId="0" borderId="0" xfId="0" applyFont="1" applyAlignment="1">
      <alignment horizontal="center" vertical="center" wrapText="1"/>
    </xf>
    <xf numFmtId="2" fontId="0" fillId="0" borderId="0" xfId="0" applyNumberFormat="1"/>
    <xf numFmtId="4" fontId="9" fillId="2" borderId="3" xfId="0" applyNumberFormat="1" applyFont="1" applyFill="1" applyBorder="1" applyAlignment="1">
      <alignment horizontal="right"/>
    </xf>
    <xf numFmtId="0" fontId="36" fillId="0" borderId="0" xfId="0" applyFont="1" applyAlignment="1">
      <alignment horizontal="justify" vertical="center"/>
    </xf>
    <xf numFmtId="0" fontId="0" fillId="0" borderId="0" xfId="0" applyAlignment="1">
      <alignment vertical="top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7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5" fillId="0" borderId="7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left" vertical="center" wrapText="1"/>
    </xf>
    <xf numFmtId="0" fontId="15" fillId="8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0" fillId="0" borderId="19" xfId="0" applyFont="1" applyBorder="1" applyAlignment="1">
      <alignment horizontal="justify" vertical="center"/>
    </xf>
    <xf numFmtId="0" fontId="28" fillId="0" borderId="20" xfId="0" applyFont="1" applyBorder="1" applyAlignment="1">
      <alignment horizontal="justify" vertical="center"/>
    </xf>
    <xf numFmtId="0" fontId="28" fillId="0" borderId="21" xfId="0" applyFont="1" applyBorder="1" applyAlignment="1">
      <alignment horizontal="justify" vertical="center"/>
    </xf>
    <xf numFmtId="0" fontId="28" fillId="0" borderId="22" xfId="0" applyFont="1" applyBorder="1" applyAlignment="1">
      <alignment horizontal="justify" vertical="center"/>
    </xf>
    <xf numFmtId="0" fontId="32" fillId="10" borderId="14" xfId="0" applyFont="1" applyFill="1" applyBorder="1" applyAlignment="1">
      <alignment vertical="center" wrapText="1"/>
    </xf>
    <xf numFmtId="0" fontId="32" fillId="10" borderId="15" xfId="0" applyFont="1" applyFill="1" applyBorder="1" applyAlignment="1">
      <alignment vertical="center" wrapText="1"/>
    </xf>
    <xf numFmtId="0" fontId="32" fillId="10" borderId="16" xfId="0" applyFont="1" applyFill="1" applyBorder="1" applyAlignment="1">
      <alignment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24" xfId="0" applyFont="1" applyBorder="1" applyAlignment="1">
      <alignment horizontal="justify" vertical="center"/>
    </xf>
    <xf numFmtId="0" fontId="28" fillId="0" borderId="25" xfId="0" applyFont="1" applyBorder="1" applyAlignment="1">
      <alignment horizontal="justify" vertical="center"/>
    </xf>
    <xf numFmtId="0" fontId="28" fillId="0" borderId="26" xfId="0" applyFont="1" applyBorder="1" applyAlignment="1">
      <alignment horizontal="justify" vertical="center"/>
    </xf>
    <xf numFmtId="3" fontId="30" fillId="0" borderId="27" xfId="0" applyNumberFormat="1" applyFont="1" applyBorder="1" applyAlignment="1">
      <alignment horizontal="right" vertical="center"/>
    </xf>
    <xf numFmtId="3" fontId="30" fillId="0" borderId="23" xfId="0" applyNumberFormat="1" applyFont="1" applyBorder="1" applyAlignment="1">
      <alignment horizontal="right" vertical="center"/>
    </xf>
    <xf numFmtId="3" fontId="30" fillId="0" borderId="17" xfId="0" applyNumberFormat="1" applyFont="1" applyBorder="1" applyAlignment="1">
      <alignment horizontal="right" vertical="center"/>
    </xf>
    <xf numFmtId="0" fontId="28" fillId="0" borderId="18" xfId="0" applyFont="1" applyBorder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19" xfId="0" applyFont="1" applyBorder="1" applyAlignment="1">
      <alignment horizontal="justify" vertical="center"/>
    </xf>
    <xf numFmtId="49" fontId="28" fillId="0" borderId="18" xfId="0" applyNumberFormat="1" applyFont="1" applyBorder="1" applyAlignment="1">
      <alignment horizontal="justify" vertical="center"/>
    </xf>
    <xf numFmtId="49" fontId="28" fillId="0" borderId="0" xfId="0" applyNumberFormat="1" applyFont="1" applyAlignment="1">
      <alignment horizontal="justify" vertical="center"/>
    </xf>
    <xf numFmtId="49" fontId="28" fillId="0" borderId="19" xfId="0" applyNumberFormat="1" applyFont="1" applyBorder="1" applyAlignment="1">
      <alignment horizontal="justify" vertical="center"/>
    </xf>
    <xf numFmtId="0" fontId="28" fillId="0" borderId="18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7" fillId="9" borderId="1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8" fillId="0" borderId="24" xfId="0" applyFont="1" applyBorder="1" applyAlignment="1">
      <alignment vertical="center"/>
    </xf>
    <xf numFmtId="0" fontId="28" fillId="0" borderId="25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49" fontId="13" fillId="0" borderId="18" xfId="0" applyNumberFormat="1" applyFont="1" applyBorder="1" applyAlignment="1">
      <alignment horizontal="left" vertical="center" indent="5"/>
    </xf>
    <xf numFmtId="49" fontId="13" fillId="0" borderId="0" xfId="0" applyNumberFormat="1" applyFont="1" applyAlignment="1">
      <alignment horizontal="left" vertical="center" indent="5"/>
    </xf>
    <xf numFmtId="49" fontId="13" fillId="0" borderId="19" xfId="0" applyNumberFormat="1" applyFont="1" applyBorder="1" applyAlignment="1">
      <alignment horizontal="left" vertical="center" indent="5"/>
    </xf>
    <xf numFmtId="0" fontId="30" fillId="0" borderId="24" xfId="0" applyFont="1" applyBorder="1" applyAlignment="1">
      <alignment horizontal="justify" vertical="center"/>
    </xf>
    <xf numFmtId="0" fontId="30" fillId="0" borderId="25" xfId="0" applyFont="1" applyBorder="1" applyAlignment="1">
      <alignment horizontal="justify" vertical="center"/>
    </xf>
    <xf numFmtId="0" fontId="30" fillId="0" borderId="26" xfId="0" applyFont="1" applyBorder="1" applyAlignment="1">
      <alignment horizontal="justify" vertical="center"/>
    </xf>
    <xf numFmtId="49" fontId="13" fillId="0" borderId="20" xfId="0" applyNumberFormat="1" applyFont="1" applyBorder="1" applyAlignment="1">
      <alignment horizontal="left" vertical="center" indent="5"/>
    </xf>
    <xf numFmtId="49" fontId="13" fillId="0" borderId="21" xfId="0" applyNumberFormat="1" applyFont="1" applyBorder="1" applyAlignment="1">
      <alignment horizontal="left" vertical="center" indent="5"/>
    </xf>
    <xf numFmtId="49" fontId="13" fillId="0" borderId="22" xfId="0" applyNumberFormat="1" applyFont="1" applyBorder="1" applyAlignment="1">
      <alignment horizontal="left" vertical="center" indent="5"/>
    </xf>
    <xf numFmtId="49" fontId="13" fillId="0" borderId="18" xfId="0" applyNumberFormat="1" applyFont="1" applyBorder="1" applyAlignment="1">
      <alignment horizontal="justify" vertical="center" wrapText="1"/>
    </xf>
    <xf numFmtId="49" fontId="13" fillId="0" borderId="0" xfId="0" applyNumberFormat="1" applyFont="1" applyAlignment="1">
      <alignment horizontal="justify" vertical="center"/>
    </xf>
    <xf numFmtId="49" fontId="13" fillId="0" borderId="19" xfId="0" applyNumberFormat="1" applyFont="1" applyBorder="1" applyAlignment="1">
      <alignment horizontal="justify" vertical="center"/>
    </xf>
    <xf numFmtId="49" fontId="13" fillId="0" borderId="18" xfId="0" applyNumberFormat="1" applyFont="1" applyBorder="1" applyAlignment="1">
      <alignment horizontal="justify" vertical="center"/>
    </xf>
    <xf numFmtId="49" fontId="28" fillId="0" borderId="18" xfId="0" applyNumberFormat="1" applyFont="1" applyBorder="1" applyAlignment="1">
      <alignment horizontal="justify" vertical="center" wrapText="1"/>
    </xf>
    <xf numFmtId="49" fontId="28" fillId="0" borderId="18" xfId="0" applyNumberFormat="1" applyFont="1" applyBorder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49" fontId="28" fillId="0" borderId="19" xfId="0" applyNumberFormat="1" applyFont="1" applyBorder="1" applyAlignment="1">
      <alignment horizontal="left" vertical="center"/>
    </xf>
    <xf numFmtId="0" fontId="28" fillId="0" borderId="24" xfId="0" applyFont="1" applyBorder="1" applyAlignment="1">
      <alignment horizontal="justify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justify" vertical="center" wrapText="1"/>
    </xf>
    <xf numFmtId="0" fontId="30" fillId="0" borderId="2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5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25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28" fillId="0" borderId="2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7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27" xfId="0" applyFont="1" applyBorder="1" applyAlignment="1">
      <alignment vertical="center" wrapText="1"/>
    </xf>
    <xf numFmtId="0" fontId="28" fillId="0" borderId="17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49" fontId="28" fillId="0" borderId="27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49" fontId="28" fillId="0" borderId="24" xfId="0" applyNumberFormat="1" applyFont="1" applyBorder="1" applyAlignment="1">
      <alignment horizontal="center" vertical="center"/>
    </xf>
    <xf numFmtId="49" fontId="28" fillId="0" borderId="26" xfId="0" applyNumberFormat="1" applyFont="1" applyBorder="1" applyAlignment="1">
      <alignment horizontal="center" vertical="center"/>
    </xf>
    <xf numFmtId="49" fontId="28" fillId="0" borderId="20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A3A0E03D-EE1F-449B-91B1-433CC8204EBC}"/>
    <cellStyle name="Obično_1Prihodi-rashodi2004 2" xfId="2" xr:uid="{6DDA09E7-A5E0-41F8-A25C-4B57712BCC64}"/>
  </cellStyles>
  <dxfs count="0"/>
  <tableStyles count="0" defaultTableStyle="TableStyleMedium2" defaultPivotStyle="PivotStyleLight16"/>
  <colors>
    <mruColors>
      <color rgb="FFFF0066"/>
      <color rgb="FFFFFFCC"/>
      <color rgb="FFB6CAF6"/>
      <color rgb="FFCCECFF"/>
      <color rgb="FFFFFFFF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workbookViewId="0">
      <selection activeCell="H6" sqref="H6"/>
    </sheetView>
  </sheetViews>
  <sheetFormatPr defaultRowHeight="15"/>
  <cols>
    <col min="1" max="1" width="4.42578125" customWidth="1"/>
    <col min="5" max="5" width="15.140625" customWidth="1"/>
    <col min="6" max="6" width="22.7109375" customWidth="1"/>
    <col min="7" max="8" width="17" customWidth="1"/>
    <col min="9" max="9" width="15" customWidth="1"/>
  </cols>
  <sheetData>
    <row r="1" spans="1:9" ht="15.75">
      <c r="A1" s="159" t="s">
        <v>151</v>
      </c>
      <c r="B1" s="159"/>
      <c r="C1" s="159"/>
      <c r="D1" s="159"/>
      <c r="E1" s="159"/>
      <c r="F1" s="159"/>
      <c r="G1" s="159"/>
      <c r="H1" s="159"/>
      <c r="I1" s="159"/>
    </row>
    <row r="2" spans="1:9" ht="15.75">
      <c r="A2" s="159" t="s">
        <v>264</v>
      </c>
      <c r="B2" s="159"/>
      <c r="C2" s="159"/>
      <c r="D2" s="159"/>
      <c r="E2" s="159"/>
      <c r="F2" s="159"/>
      <c r="G2" s="159"/>
      <c r="H2" s="159"/>
      <c r="I2" s="159"/>
    </row>
    <row r="3" spans="1:9">
      <c r="A3" s="160" t="s">
        <v>265</v>
      </c>
      <c r="B3" s="160"/>
      <c r="C3" s="160"/>
      <c r="D3" s="160"/>
      <c r="E3" s="160"/>
      <c r="F3" s="160"/>
      <c r="G3" s="160"/>
      <c r="H3" s="160"/>
      <c r="I3" s="160"/>
    </row>
    <row r="4" spans="1:9" ht="49.5" customHeight="1">
      <c r="A4" s="161" t="s">
        <v>259</v>
      </c>
      <c r="B4" s="161"/>
      <c r="C4" s="161"/>
      <c r="D4" s="161"/>
      <c r="E4" s="161"/>
      <c r="F4" s="161"/>
      <c r="G4" s="161"/>
      <c r="H4" s="161"/>
      <c r="I4" s="161"/>
    </row>
    <row r="5" spans="1:9" ht="21.75" customHeight="1">
      <c r="A5" s="162" t="s">
        <v>19</v>
      </c>
      <c r="B5" s="162"/>
      <c r="C5" s="162"/>
      <c r="D5" s="162"/>
      <c r="E5" s="162"/>
      <c r="F5" s="162"/>
      <c r="G5" s="162"/>
      <c r="H5" s="162"/>
      <c r="I5" s="162"/>
    </row>
    <row r="6" spans="1:9" ht="15" customHeight="1">
      <c r="A6" s="3"/>
      <c r="B6" s="3"/>
      <c r="C6" s="3"/>
      <c r="D6" s="3"/>
      <c r="E6" s="3"/>
      <c r="F6" s="3"/>
      <c r="G6" s="3"/>
      <c r="H6" s="4"/>
    </row>
    <row r="7" spans="1:9" s="20" customFormat="1" ht="15.75">
      <c r="A7" s="136" t="s">
        <v>59</v>
      </c>
      <c r="B7" s="136"/>
      <c r="C7" s="136"/>
      <c r="D7" s="136"/>
      <c r="E7" s="136"/>
      <c r="F7" s="136"/>
      <c r="G7" s="136"/>
      <c r="H7" s="136"/>
      <c r="I7" s="136"/>
    </row>
    <row r="8" spans="1:9" s="20" customFormat="1" ht="31.5" customHeight="1">
      <c r="A8" s="158" t="s">
        <v>161</v>
      </c>
      <c r="B8" s="158"/>
      <c r="C8" s="158"/>
      <c r="D8" s="158"/>
      <c r="E8" s="158"/>
      <c r="F8" s="158"/>
      <c r="G8" s="158"/>
      <c r="H8" s="158"/>
      <c r="I8" s="158"/>
    </row>
    <row r="9" spans="1:9" ht="11.25" customHeight="1">
      <c r="A9" s="47"/>
      <c r="B9" s="47"/>
      <c r="C9" s="47"/>
      <c r="D9" s="47"/>
      <c r="E9" s="47"/>
      <c r="F9" s="47"/>
      <c r="G9" s="47"/>
      <c r="H9" s="47"/>
      <c r="I9" s="47"/>
    </row>
    <row r="10" spans="1:9" ht="18" customHeight="1">
      <c r="A10" s="136" t="s">
        <v>56</v>
      </c>
      <c r="B10" s="136"/>
      <c r="C10" s="136"/>
      <c r="D10" s="136"/>
      <c r="E10" s="136"/>
      <c r="F10" s="136"/>
      <c r="G10" s="136"/>
      <c r="H10" s="136"/>
    </row>
    <row r="11" spans="1:9" ht="18">
      <c r="A11" s="1"/>
      <c r="B11" s="2"/>
      <c r="C11" s="2"/>
      <c r="D11" s="2"/>
      <c r="E11" s="5"/>
      <c r="F11" s="5"/>
      <c r="G11" s="6"/>
      <c r="H11" s="6"/>
    </row>
    <row r="12" spans="1:9" ht="31.5">
      <c r="A12" s="133" t="s">
        <v>49</v>
      </c>
      <c r="B12" s="134"/>
      <c r="C12" s="134"/>
      <c r="D12" s="134"/>
      <c r="E12" s="134"/>
      <c r="F12" s="135"/>
      <c r="G12" s="87" t="s">
        <v>203</v>
      </c>
      <c r="H12" s="87" t="s">
        <v>145</v>
      </c>
      <c r="I12" s="87" t="s">
        <v>146</v>
      </c>
    </row>
    <row r="13" spans="1:9" ht="15.75">
      <c r="A13" s="152" t="s">
        <v>0</v>
      </c>
      <c r="B13" s="141"/>
      <c r="C13" s="141"/>
      <c r="D13" s="141"/>
      <c r="E13" s="153"/>
      <c r="F13" s="89"/>
      <c r="G13" s="90">
        <f>+G14+G15</f>
        <v>5489964</v>
      </c>
      <c r="H13" s="90">
        <f>+H14+H15</f>
        <v>45588</v>
      </c>
      <c r="I13" s="90">
        <f>+I14+I15</f>
        <v>5535552</v>
      </c>
    </row>
    <row r="14" spans="1:9" ht="15" customHeight="1">
      <c r="A14" s="91">
        <v>6</v>
      </c>
      <c r="B14" s="142" t="s">
        <v>7</v>
      </c>
      <c r="C14" s="142"/>
      <c r="D14" s="142"/>
      <c r="E14" s="142"/>
      <c r="F14" s="143"/>
      <c r="G14" s="92">
        <f>+' Račun prihoda i rashoda -ek.kl'!D11</f>
        <v>5489964</v>
      </c>
      <c r="H14" s="92">
        <f>+' Račun prihoda i rashoda -ek.kl'!E11</f>
        <v>45588</v>
      </c>
      <c r="I14" s="92">
        <f>+' Račun prihoda i rashoda -ek.kl'!F11</f>
        <v>5535552</v>
      </c>
    </row>
    <row r="15" spans="1:9" ht="15" customHeight="1">
      <c r="A15" s="91">
        <v>7</v>
      </c>
      <c r="B15" s="142" t="s">
        <v>8</v>
      </c>
      <c r="C15" s="142"/>
      <c r="D15" s="142"/>
      <c r="E15" s="142"/>
      <c r="F15" s="143"/>
      <c r="G15" s="92">
        <f>+' Račun prihoda i rashoda -ek.kl'!D17</f>
        <v>0</v>
      </c>
      <c r="H15" s="92">
        <f>+' Račun prihoda i rashoda -ek.kl'!E17</f>
        <v>0</v>
      </c>
      <c r="I15" s="92">
        <f>+' Račun prihoda i rashoda -ek.kl'!F17</f>
        <v>0</v>
      </c>
    </row>
    <row r="16" spans="1:9" ht="15.75">
      <c r="A16" s="154" t="s">
        <v>1</v>
      </c>
      <c r="B16" s="155"/>
      <c r="C16" s="155"/>
      <c r="D16" s="155"/>
      <c r="E16" s="155"/>
      <c r="F16" s="156"/>
      <c r="G16" s="90">
        <f>+G17+G18</f>
        <v>5494964</v>
      </c>
      <c r="H16" s="90">
        <f>+H17+H18</f>
        <v>10955</v>
      </c>
      <c r="I16" s="90">
        <f>+I17+I18</f>
        <v>5505919</v>
      </c>
    </row>
    <row r="17" spans="1:9" ht="15" customHeight="1">
      <c r="A17" s="91">
        <v>3</v>
      </c>
      <c r="B17" s="157" t="s">
        <v>10</v>
      </c>
      <c r="C17" s="142"/>
      <c r="D17" s="142"/>
      <c r="E17" s="142"/>
      <c r="F17" s="143"/>
      <c r="G17" s="92">
        <f>+' Račun prihoda i rashoda -ek.kl'!D27</f>
        <v>5400564</v>
      </c>
      <c r="H17" s="92">
        <f>+' Račun prihoda i rashoda -ek.kl'!E27</f>
        <v>15279</v>
      </c>
      <c r="I17" s="92">
        <f>+' Račun prihoda i rashoda -ek.kl'!F27</f>
        <v>5415843</v>
      </c>
    </row>
    <row r="18" spans="1:9" ht="15" customHeight="1">
      <c r="A18" s="91">
        <v>4</v>
      </c>
      <c r="B18" s="157" t="s">
        <v>12</v>
      </c>
      <c r="C18" s="142"/>
      <c r="D18" s="142"/>
      <c r="E18" s="142"/>
      <c r="F18" s="143"/>
      <c r="G18" s="92">
        <f>+' Račun prihoda i rashoda -ek.kl'!D31</f>
        <v>94400</v>
      </c>
      <c r="H18" s="92">
        <f>+' Račun prihoda i rashoda -ek.kl'!E31</f>
        <v>-4324</v>
      </c>
      <c r="I18" s="92">
        <f>+' Račun prihoda i rashoda -ek.kl'!F31</f>
        <v>90076</v>
      </c>
    </row>
    <row r="19" spans="1:9" ht="15.75">
      <c r="A19" s="140" t="s">
        <v>2</v>
      </c>
      <c r="B19" s="141"/>
      <c r="C19" s="141"/>
      <c r="D19" s="141"/>
      <c r="E19" s="141"/>
      <c r="F19" s="88"/>
      <c r="G19" s="90">
        <f>+G13-G16</f>
        <v>-5000</v>
      </c>
      <c r="H19" s="90">
        <f>+H13-H16</f>
        <v>34633</v>
      </c>
      <c r="I19" s="90">
        <f>+I13-I16</f>
        <v>29633</v>
      </c>
    </row>
    <row r="20" spans="1:9" ht="15.75">
      <c r="A20" s="45"/>
      <c r="B20" s="47"/>
      <c r="C20" s="47"/>
      <c r="D20" s="47"/>
      <c r="E20" s="47"/>
      <c r="F20" s="47"/>
      <c r="G20" s="93"/>
      <c r="H20" s="93"/>
      <c r="I20" s="84"/>
    </row>
    <row r="21" spans="1:9" s="30" customFormat="1" ht="15.75">
      <c r="A21" s="94"/>
      <c r="B21" s="95"/>
      <c r="C21" s="95"/>
      <c r="D21" s="95"/>
      <c r="E21" s="95"/>
      <c r="F21" s="95"/>
      <c r="G21" s="96"/>
      <c r="H21" s="96"/>
      <c r="I21" s="96"/>
    </row>
    <row r="22" spans="1:9" ht="18" customHeight="1">
      <c r="A22" s="136" t="s">
        <v>57</v>
      </c>
      <c r="B22" s="137"/>
      <c r="C22" s="137"/>
      <c r="D22" s="137"/>
      <c r="E22" s="137"/>
      <c r="F22" s="137"/>
      <c r="G22" s="137"/>
      <c r="H22" s="137"/>
      <c r="I22" s="84"/>
    </row>
    <row r="23" spans="1:9" ht="15.75">
      <c r="A23" s="45"/>
      <c r="B23" s="47"/>
      <c r="C23" s="47"/>
      <c r="D23" s="47"/>
      <c r="E23" s="47"/>
      <c r="F23" s="47"/>
      <c r="G23" s="93"/>
      <c r="H23" s="93"/>
      <c r="I23" s="84"/>
    </row>
    <row r="24" spans="1:9" ht="33" customHeight="1">
      <c r="A24" s="133" t="s">
        <v>49</v>
      </c>
      <c r="B24" s="134"/>
      <c r="C24" s="134"/>
      <c r="D24" s="134"/>
      <c r="E24" s="134"/>
      <c r="F24" s="135"/>
      <c r="G24" s="87" t="s">
        <v>203</v>
      </c>
      <c r="H24" s="87" t="s">
        <v>145</v>
      </c>
      <c r="I24" s="87" t="s">
        <v>146</v>
      </c>
    </row>
    <row r="25" spans="1:9" ht="15.75" customHeight="1">
      <c r="A25" s="91">
        <v>8</v>
      </c>
      <c r="B25" s="142" t="s">
        <v>16</v>
      </c>
      <c r="C25" s="142"/>
      <c r="D25" s="142"/>
      <c r="E25" s="142"/>
      <c r="F25" s="143"/>
      <c r="G25" s="92">
        <v>0</v>
      </c>
      <c r="H25" s="92">
        <v>0</v>
      </c>
      <c r="I25" s="92">
        <v>0</v>
      </c>
    </row>
    <row r="26" spans="1:9" ht="15.75" customHeight="1">
      <c r="A26" s="91">
        <v>5</v>
      </c>
      <c r="B26" s="142" t="s">
        <v>17</v>
      </c>
      <c r="C26" s="142"/>
      <c r="D26" s="142"/>
      <c r="E26" s="142"/>
      <c r="F26" s="143"/>
      <c r="G26" s="92">
        <v>0</v>
      </c>
      <c r="H26" s="92">
        <v>0</v>
      </c>
      <c r="I26" s="92">
        <v>0</v>
      </c>
    </row>
    <row r="27" spans="1:9" ht="15.75">
      <c r="A27" s="140" t="s">
        <v>3</v>
      </c>
      <c r="B27" s="141"/>
      <c r="C27" s="141"/>
      <c r="D27" s="141"/>
      <c r="E27" s="141"/>
      <c r="F27" s="88"/>
      <c r="G27" s="90">
        <f>+G25-G26</f>
        <v>0</v>
      </c>
      <c r="H27" s="90">
        <f>+H25-H26</f>
        <v>0</v>
      </c>
      <c r="I27" s="90">
        <f>+I25-I26</f>
        <v>0</v>
      </c>
    </row>
    <row r="28" spans="1:9" ht="15.75">
      <c r="A28" s="97"/>
      <c r="B28" s="47"/>
      <c r="C28" s="47"/>
      <c r="D28" s="47"/>
      <c r="E28" s="47"/>
      <c r="F28" s="47"/>
      <c r="G28" s="93"/>
      <c r="H28" s="93"/>
      <c r="I28" s="84"/>
    </row>
    <row r="29" spans="1:9" s="30" customFormat="1" ht="15.75">
      <c r="A29" s="94"/>
      <c r="B29" s="95"/>
      <c r="C29" s="95"/>
      <c r="D29" s="95"/>
      <c r="E29" s="95"/>
      <c r="F29" s="95"/>
      <c r="G29" s="96"/>
      <c r="H29" s="96"/>
      <c r="I29" s="96"/>
    </row>
    <row r="30" spans="1:9" ht="33" customHeight="1">
      <c r="A30" s="136" t="s">
        <v>26</v>
      </c>
      <c r="B30" s="137"/>
      <c r="C30" s="137"/>
      <c r="D30" s="137"/>
      <c r="E30" s="137"/>
      <c r="F30" s="137"/>
      <c r="G30" s="137"/>
      <c r="H30" s="137"/>
      <c r="I30" s="84"/>
    </row>
    <row r="31" spans="1:9" ht="15.75">
      <c r="A31" s="97"/>
      <c r="B31" s="47"/>
      <c r="C31" s="47"/>
      <c r="D31" s="47"/>
      <c r="E31" s="47"/>
      <c r="F31" s="47"/>
      <c r="G31" s="93"/>
      <c r="H31" s="93"/>
      <c r="I31" s="84"/>
    </row>
    <row r="32" spans="1:9" ht="34.5" customHeight="1">
      <c r="A32" s="133" t="s">
        <v>49</v>
      </c>
      <c r="B32" s="134"/>
      <c r="C32" s="134"/>
      <c r="D32" s="134"/>
      <c r="E32" s="134"/>
      <c r="F32" s="135"/>
      <c r="G32" s="87" t="s">
        <v>203</v>
      </c>
      <c r="H32" s="87" t="s">
        <v>145</v>
      </c>
      <c r="I32" s="87" t="s">
        <v>146</v>
      </c>
    </row>
    <row r="33" spans="1:9" ht="30" customHeight="1">
      <c r="A33" s="144" t="s">
        <v>23</v>
      </c>
      <c r="B33" s="145"/>
      <c r="C33" s="145"/>
      <c r="D33" s="145"/>
      <c r="E33" s="145"/>
      <c r="F33" s="146"/>
      <c r="G33" s="98"/>
      <c r="H33" s="98">
        <v>0</v>
      </c>
      <c r="I33" s="99">
        <v>0</v>
      </c>
    </row>
    <row r="34" spans="1:9" ht="33.75" customHeight="1">
      <c r="A34" s="100">
        <v>9</v>
      </c>
      <c r="B34" s="138" t="s">
        <v>50</v>
      </c>
      <c r="C34" s="138"/>
      <c r="D34" s="138"/>
      <c r="E34" s="138"/>
      <c r="F34" s="139"/>
      <c r="G34" s="101">
        <v>5000</v>
      </c>
      <c r="H34" s="101">
        <v>-3545</v>
      </c>
      <c r="I34" s="102">
        <f>+G34+H34</f>
        <v>1455</v>
      </c>
    </row>
    <row r="35" spans="1:9" ht="33.75" customHeight="1">
      <c r="A35" s="100">
        <v>9</v>
      </c>
      <c r="B35" s="138" t="s">
        <v>51</v>
      </c>
      <c r="C35" s="138"/>
      <c r="D35" s="138"/>
      <c r="E35" s="138"/>
      <c r="F35" s="139"/>
      <c r="G35" s="101">
        <v>0</v>
      </c>
      <c r="H35" s="101">
        <f>22905+8183</f>
        <v>31088</v>
      </c>
      <c r="I35" s="102">
        <f>+G35+H35</f>
        <v>31088</v>
      </c>
    </row>
    <row r="36" spans="1:9" ht="33.75" customHeight="1">
      <c r="A36" s="147" t="s">
        <v>52</v>
      </c>
      <c r="B36" s="148"/>
      <c r="C36" s="148"/>
      <c r="D36" s="148"/>
      <c r="E36" s="148"/>
      <c r="F36" s="149"/>
      <c r="G36" s="103">
        <f>+G34-G35</f>
        <v>5000</v>
      </c>
      <c r="H36" s="103">
        <f>+H34-H35</f>
        <v>-34633</v>
      </c>
      <c r="I36" s="103">
        <f>+I34-I35</f>
        <v>-29633</v>
      </c>
    </row>
    <row r="37" spans="1:9" s="44" customFormat="1" ht="21" customHeight="1">
      <c r="A37" s="42"/>
      <c r="B37" s="42"/>
      <c r="C37" s="42"/>
      <c r="D37" s="42"/>
      <c r="E37" s="42"/>
      <c r="F37" s="42"/>
      <c r="G37" s="43"/>
      <c r="H37" s="43"/>
      <c r="I37" s="43"/>
    </row>
    <row r="38" spans="1:9" ht="16.5" customHeight="1">
      <c r="A38" s="12"/>
      <c r="B38" s="13"/>
      <c r="C38" s="13"/>
      <c r="D38" s="13"/>
      <c r="E38" s="13"/>
      <c r="F38" s="13"/>
      <c r="G38" s="14"/>
      <c r="H38" s="14"/>
    </row>
    <row r="39" spans="1:9" ht="17.25" customHeight="1">
      <c r="A39" s="151" t="s">
        <v>58</v>
      </c>
      <c r="B39" s="151"/>
      <c r="C39" s="151"/>
      <c r="D39" s="151"/>
      <c r="E39" s="151"/>
      <c r="F39" s="151"/>
      <c r="G39" s="151"/>
      <c r="H39" s="151"/>
      <c r="I39" s="151"/>
    </row>
    <row r="40" spans="1:9" ht="17.25" customHeight="1">
      <c r="A40" s="12"/>
      <c r="B40" s="13"/>
      <c r="C40" s="13"/>
      <c r="D40" s="13"/>
      <c r="E40" s="13"/>
      <c r="F40" s="13"/>
      <c r="G40" s="14"/>
      <c r="H40" s="14"/>
    </row>
    <row r="41" spans="1:9" ht="29.25" customHeight="1">
      <c r="A41" s="133" t="s">
        <v>49</v>
      </c>
      <c r="B41" s="134"/>
      <c r="C41" s="134"/>
      <c r="D41" s="134"/>
      <c r="E41" s="134"/>
      <c r="F41" s="135"/>
      <c r="G41" s="87" t="s">
        <v>203</v>
      </c>
      <c r="H41" s="87" t="s">
        <v>145</v>
      </c>
      <c r="I41" s="87" t="s">
        <v>146</v>
      </c>
    </row>
    <row r="42" spans="1:9" ht="25.5" customHeight="1">
      <c r="A42" s="150" t="s">
        <v>53</v>
      </c>
      <c r="B42" s="138"/>
      <c r="C42" s="138"/>
      <c r="D42" s="138"/>
      <c r="E42" s="138"/>
      <c r="F42" s="139"/>
      <c r="G42" s="101">
        <f>+G13+G25+G34</f>
        <v>5494964</v>
      </c>
      <c r="H42" s="101">
        <f>+H13+H25+H34</f>
        <v>42043</v>
      </c>
      <c r="I42" s="101">
        <f>+I13+I25+I34</f>
        <v>5537007</v>
      </c>
    </row>
    <row r="43" spans="1:9" ht="25.5" customHeight="1">
      <c r="A43" s="150" t="s">
        <v>54</v>
      </c>
      <c r="B43" s="138"/>
      <c r="C43" s="138"/>
      <c r="D43" s="138"/>
      <c r="E43" s="138"/>
      <c r="F43" s="139"/>
      <c r="G43" s="101">
        <f>+G16+G26+G35</f>
        <v>5494964</v>
      </c>
      <c r="H43" s="101">
        <f>+H16+H26+H35</f>
        <v>42043</v>
      </c>
      <c r="I43" s="101">
        <f>+I16+I26+I35</f>
        <v>5537007</v>
      </c>
    </row>
    <row r="44" spans="1:9" ht="30" customHeight="1">
      <c r="A44" s="147" t="s">
        <v>55</v>
      </c>
      <c r="B44" s="148"/>
      <c r="C44" s="148"/>
      <c r="D44" s="148"/>
      <c r="E44" s="148"/>
      <c r="F44" s="149"/>
      <c r="G44" s="103">
        <f>+G42-G43</f>
        <v>0</v>
      </c>
      <c r="H44" s="103">
        <f>+H42-H43</f>
        <v>0</v>
      </c>
      <c r="I44" s="103">
        <f>+I42-I43</f>
        <v>0</v>
      </c>
    </row>
    <row r="45" spans="1:9" ht="18" customHeight="1">
      <c r="A45" s="12"/>
      <c r="B45" s="13"/>
      <c r="C45" s="13"/>
      <c r="D45" s="13"/>
      <c r="E45" s="13"/>
      <c r="F45" s="13"/>
      <c r="G45" s="14"/>
      <c r="H45" s="14"/>
    </row>
    <row r="46" spans="1:9" ht="18" customHeight="1">
      <c r="A46" s="12"/>
      <c r="B46" s="13"/>
      <c r="C46" s="13"/>
      <c r="D46" s="13"/>
      <c r="E46" s="13"/>
      <c r="F46" s="13"/>
      <c r="G46" s="14"/>
      <c r="H46" s="14"/>
    </row>
    <row r="47" spans="1:9" ht="11.25" customHeight="1">
      <c r="A47" s="12"/>
      <c r="B47" s="13"/>
      <c r="C47" s="13"/>
      <c r="D47" s="13"/>
      <c r="E47" s="13"/>
      <c r="F47" s="13"/>
      <c r="G47" s="14"/>
      <c r="H47" s="14"/>
    </row>
    <row r="48" spans="1:9" ht="11.25" customHeight="1">
      <c r="A48" s="12"/>
      <c r="B48" s="13"/>
      <c r="C48" s="13"/>
      <c r="D48" s="13"/>
      <c r="E48" s="13"/>
      <c r="F48" s="13"/>
      <c r="G48" s="14"/>
      <c r="H48" s="14"/>
    </row>
    <row r="49" spans="1:8" ht="11.25" customHeight="1">
      <c r="A49" s="12"/>
      <c r="B49" s="13"/>
      <c r="C49" s="13"/>
      <c r="D49" s="13"/>
      <c r="E49" s="13"/>
      <c r="F49" s="13"/>
      <c r="G49" s="14"/>
      <c r="H49" s="14"/>
    </row>
  </sheetData>
  <mergeCells count="32">
    <mergeCell ref="A8:I8"/>
    <mergeCell ref="A1:I1"/>
    <mergeCell ref="A2:I2"/>
    <mergeCell ref="A3:I3"/>
    <mergeCell ref="A4:I4"/>
    <mergeCell ref="A7:I7"/>
    <mergeCell ref="A5:I5"/>
    <mergeCell ref="A10:H10"/>
    <mergeCell ref="A22:H22"/>
    <mergeCell ref="A13:E13"/>
    <mergeCell ref="B14:F14"/>
    <mergeCell ref="A19:E19"/>
    <mergeCell ref="B15:F15"/>
    <mergeCell ref="A16:F16"/>
    <mergeCell ref="B17:F17"/>
    <mergeCell ref="B18:F18"/>
    <mergeCell ref="A12:F12"/>
    <mergeCell ref="A44:F44"/>
    <mergeCell ref="A43:F43"/>
    <mergeCell ref="A42:F42"/>
    <mergeCell ref="A39:I39"/>
    <mergeCell ref="A36:F36"/>
    <mergeCell ref="A24:F24"/>
    <mergeCell ref="A32:F32"/>
    <mergeCell ref="A41:F41"/>
    <mergeCell ref="A30:H30"/>
    <mergeCell ref="B34:F34"/>
    <mergeCell ref="B35:F35"/>
    <mergeCell ref="A27:E27"/>
    <mergeCell ref="B25:F25"/>
    <mergeCell ref="B26:F26"/>
    <mergeCell ref="A33:F33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5BEA-6440-4179-97B5-3BA7F1BC5572}">
  <sheetPr>
    <pageSetUpPr fitToPage="1"/>
  </sheetPr>
  <dimension ref="A1:N34"/>
  <sheetViews>
    <sheetView workbookViewId="0">
      <selection activeCell="C21" sqref="C21"/>
    </sheetView>
  </sheetViews>
  <sheetFormatPr defaultRowHeight="15"/>
  <cols>
    <col min="1" max="1" width="7.42578125" bestFit="1" customWidth="1"/>
    <col min="2" max="2" width="8.85546875" customWidth="1"/>
    <col min="3" max="3" width="57.85546875" customWidth="1"/>
    <col min="4" max="6" width="13" customWidth="1"/>
    <col min="7" max="9" width="12.7109375" style="27" bestFit="1" customWidth="1"/>
    <col min="10" max="10" width="13.5703125" customWidth="1"/>
    <col min="11" max="11" width="10.140625" bestFit="1" customWidth="1"/>
    <col min="13" max="13" width="10.140625" bestFit="1" customWidth="1"/>
  </cols>
  <sheetData>
    <row r="1" spans="1:13" s="20" customFormat="1" ht="15.75" customHeight="1">
      <c r="A1" s="136" t="s">
        <v>60</v>
      </c>
      <c r="B1" s="136"/>
      <c r="C1" s="136"/>
      <c r="D1" s="136"/>
      <c r="E1" s="136"/>
      <c r="F1" s="136"/>
      <c r="G1" s="48"/>
      <c r="H1" s="48"/>
    </row>
    <row r="2" spans="1:13" ht="15.75">
      <c r="A2" s="136"/>
      <c r="B2" s="136"/>
      <c r="C2" s="136"/>
      <c r="D2" s="136"/>
      <c r="E2" s="136"/>
      <c r="F2" s="136"/>
    </row>
    <row r="3" spans="1:13" ht="18" customHeight="1">
      <c r="A3" s="159" t="s">
        <v>162</v>
      </c>
      <c r="B3" s="159"/>
      <c r="C3" s="159"/>
      <c r="D3" s="159"/>
      <c r="E3" s="159"/>
      <c r="F3" s="159"/>
    </row>
    <row r="4" spans="1:13" ht="18">
      <c r="A4" s="163"/>
      <c r="B4" s="163"/>
      <c r="C4" s="163"/>
      <c r="D4" s="163"/>
      <c r="E4" s="163"/>
      <c r="F4" s="163"/>
      <c r="J4" s="29"/>
    </row>
    <row r="5" spans="1:13" ht="20.25" customHeight="1">
      <c r="A5" s="136" t="s">
        <v>61</v>
      </c>
      <c r="B5" s="136"/>
      <c r="C5" s="136"/>
      <c r="D5" s="136"/>
      <c r="E5" s="136"/>
      <c r="F5" s="136"/>
      <c r="G5" s="49"/>
      <c r="H5" s="49"/>
      <c r="I5"/>
    </row>
    <row r="6" spans="1:13" ht="15" customHeight="1">
      <c r="A6" s="45"/>
      <c r="B6" s="45"/>
      <c r="C6" s="45"/>
      <c r="D6" s="45"/>
      <c r="E6" s="45"/>
      <c r="F6" s="45"/>
      <c r="G6" s="49"/>
      <c r="H6" s="49"/>
      <c r="I6"/>
    </row>
    <row r="7" spans="1:13" ht="20.25" customHeight="1">
      <c r="A7" s="136" t="s">
        <v>82</v>
      </c>
      <c r="B7" s="136"/>
      <c r="C7" s="136"/>
      <c r="D7" s="136"/>
      <c r="E7" s="136"/>
      <c r="F7" s="136"/>
      <c r="G7" s="49"/>
      <c r="H7" s="49"/>
      <c r="I7"/>
    </row>
    <row r="8" spans="1:13" ht="18" customHeight="1">
      <c r="A8" s="3"/>
      <c r="B8" s="3"/>
      <c r="C8" s="3"/>
      <c r="D8" s="3"/>
      <c r="E8" s="4"/>
      <c r="F8" s="25"/>
      <c r="J8" s="29"/>
    </row>
    <row r="9" spans="1:13" ht="25.5" customHeight="1">
      <c r="A9" s="78" t="s">
        <v>5</v>
      </c>
      <c r="B9" s="78" t="s">
        <v>6</v>
      </c>
      <c r="C9" s="78" t="s">
        <v>4</v>
      </c>
      <c r="D9" s="22" t="s">
        <v>164</v>
      </c>
      <c r="E9" s="22" t="s">
        <v>145</v>
      </c>
      <c r="F9" s="22" t="s">
        <v>146</v>
      </c>
      <c r="J9" s="29"/>
    </row>
    <row r="10" spans="1:13" s="30" customFormat="1" ht="24.75" customHeight="1">
      <c r="A10" s="80"/>
      <c r="B10" s="80"/>
      <c r="C10" s="80" t="s">
        <v>73</v>
      </c>
      <c r="D10" s="79">
        <f>+D11+D17</f>
        <v>5489964</v>
      </c>
      <c r="E10" s="79">
        <f>+E11+E17</f>
        <v>45588</v>
      </c>
      <c r="F10" s="79">
        <f>+F11+F17</f>
        <v>5535552</v>
      </c>
      <c r="G10" s="64"/>
      <c r="H10" s="64"/>
      <c r="I10" s="64"/>
      <c r="K10" s="64"/>
      <c r="M10" s="64"/>
    </row>
    <row r="11" spans="1:13" s="30" customFormat="1" ht="24.75" customHeight="1">
      <c r="A11" s="62">
        <v>6</v>
      </c>
      <c r="B11" s="70"/>
      <c r="C11" s="19" t="s">
        <v>7</v>
      </c>
      <c r="D11" s="79">
        <f>SUM(D12:D16)</f>
        <v>5489964</v>
      </c>
      <c r="E11" s="79">
        <f>SUM(E12:E16)</f>
        <v>45588</v>
      </c>
      <c r="F11" s="79">
        <f>SUM(F12:F16)</f>
        <v>5535552</v>
      </c>
      <c r="G11" s="64"/>
      <c r="H11" s="64"/>
      <c r="I11" s="64"/>
      <c r="K11" s="64"/>
      <c r="M11" s="64"/>
    </row>
    <row r="12" spans="1:13">
      <c r="A12" s="11"/>
      <c r="B12" s="11">
        <v>63</v>
      </c>
      <c r="C12" s="11" t="s">
        <v>24</v>
      </c>
      <c r="D12" s="57">
        <v>31227</v>
      </c>
      <c r="E12" s="57">
        <v>0</v>
      </c>
      <c r="F12" s="57">
        <f>+D12+E12</f>
        <v>31227</v>
      </c>
      <c r="J12" s="29"/>
    </row>
    <row r="13" spans="1:13" ht="24" customHeight="1">
      <c r="A13" s="11"/>
      <c r="B13" s="11">
        <v>64</v>
      </c>
      <c r="C13" s="11" t="s">
        <v>38</v>
      </c>
      <c r="D13" s="57">
        <v>1</v>
      </c>
      <c r="E13" s="57">
        <v>0</v>
      </c>
      <c r="F13" s="57">
        <f>+D13+E13</f>
        <v>1</v>
      </c>
      <c r="J13" s="29"/>
    </row>
    <row r="14" spans="1:13" ht="25.5">
      <c r="A14" s="11"/>
      <c r="B14" s="11">
        <v>65</v>
      </c>
      <c r="C14" s="11" t="s">
        <v>39</v>
      </c>
      <c r="D14" s="57">
        <f>617240+146</f>
        <v>617386</v>
      </c>
      <c r="E14" s="57">
        <v>1200</v>
      </c>
      <c r="F14" s="57">
        <f>+D14+E14</f>
        <v>618586</v>
      </c>
    </row>
    <row r="15" spans="1:13" ht="56.25" customHeight="1">
      <c r="A15" s="11"/>
      <c r="B15" s="11">
        <v>66</v>
      </c>
      <c r="C15" s="11" t="s">
        <v>40</v>
      </c>
      <c r="D15" s="57">
        <f>11150+16000</f>
        <v>27150</v>
      </c>
      <c r="E15" s="57">
        <v>0</v>
      </c>
      <c r="F15" s="57">
        <f>+D15+E15</f>
        <v>27150</v>
      </c>
    </row>
    <row r="16" spans="1:13" ht="25.5">
      <c r="A16" s="11"/>
      <c r="B16" s="71">
        <v>67</v>
      </c>
      <c r="C16" s="11" t="s">
        <v>41</v>
      </c>
      <c r="D16" s="57">
        <v>4814200</v>
      </c>
      <c r="E16" s="57">
        <f>8183+6000+22905+7300</f>
        <v>44388</v>
      </c>
      <c r="F16" s="57">
        <f>+D16+E16</f>
        <v>4858588</v>
      </c>
      <c r="J16" s="27"/>
    </row>
    <row r="17" spans="1:14" s="30" customFormat="1" ht="24.75" customHeight="1">
      <c r="A17" s="62">
        <v>7</v>
      </c>
      <c r="B17" s="70"/>
      <c r="C17" s="19" t="s">
        <v>76</v>
      </c>
      <c r="D17" s="79">
        <f>+D18</f>
        <v>0</v>
      </c>
      <c r="E17" s="79">
        <f>+E18</f>
        <v>0</v>
      </c>
      <c r="F17" s="79">
        <f>+F18</f>
        <v>0</v>
      </c>
      <c r="G17" s="64"/>
      <c r="H17" s="64"/>
      <c r="I17" s="64"/>
      <c r="K17" s="64"/>
      <c r="M17" s="64"/>
    </row>
    <row r="18" spans="1:14">
      <c r="A18" s="11"/>
      <c r="B18" s="11">
        <v>72</v>
      </c>
      <c r="C18" s="11" t="s">
        <v>77</v>
      </c>
      <c r="D18" s="57">
        <v>0</v>
      </c>
      <c r="E18" s="57">
        <v>0</v>
      </c>
      <c r="F18" s="57">
        <f>+D18+E18</f>
        <v>0</v>
      </c>
      <c r="J18" s="29"/>
    </row>
    <row r="19" spans="1:14">
      <c r="A19" s="85"/>
      <c r="B19" s="85"/>
      <c r="C19" s="85"/>
      <c r="D19" s="85"/>
      <c r="E19" s="85"/>
      <c r="F19" s="85"/>
    </row>
    <row r="20" spans="1:14">
      <c r="A20" s="85"/>
      <c r="B20" s="85"/>
      <c r="C20" s="85"/>
      <c r="D20" s="85"/>
      <c r="E20" s="85"/>
      <c r="F20" s="85"/>
    </row>
    <row r="21" spans="1:14">
      <c r="A21" s="85"/>
      <c r="B21" s="85"/>
      <c r="C21" s="85"/>
      <c r="D21" s="85"/>
      <c r="E21" s="85"/>
      <c r="F21" s="85"/>
    </row>
    <row r="22" spans="1:14">
      <c r="A22" s="85"/>
      <c r="B22" s="85"/>
      <c r="C22" s="85"/>
      <c r="D22" s="85"/>
      <c r="E22" s="85"/>
      <c r="F22" s="85"/>
    </row>
    <row r="23" spans="1:14" ht="20.25" customHeight="1">
      <c r="A23" s="136" t="s">
        <v>83</v>
      </c>
      <c r="B23" s="136"/>
      <c r="C23" s="136"/>
      <c r="D23" s="136"/>
      <c r="E23" s="136"/>
      <c r="F23" s="136"/>
      <c r="G23" s="49"/>
      <c r="H23" s="49"/>
      <c r="I23"/>
    </row>
    <row r="24" spans="1:14">
      <c r="A24" s="86"/>
      <c r="B24" s="86"/>
      <c r="C24" s="86"/>
      <c r="D24" s="86"/>
      <c r="E24" s="4"/>
      <c r="F24" s="85"/>
    </row>
    <row r="25" spans="1:14" ht="25.5" customHeight="1">
      <c r="A25" s="78" t="s">
        <v>5</v>
      </c>
      <c r="B25" s="78" t="s">
        <v>6</v>
      </c>
      <c r="C25" s="78" t="s">
        <v>9</v>
      </c>
      <c r="D25" s="22" t="s">
        <v>164</v>
      </c>
      <c r="E25" s="22" t="s">
        <v>145</v>
      </c>
      <c r="F25" s="22" t="s">
        <v>146</v>
      </c>
    </row>
    <row r="26" spans="1:14" s="30" customFormat="1" ht="24.75" customHeight="1">
      <c r="A26" s="80"/>
      <c r="B26" s="80"/>
      <c r="C26" s="80" t="s">
        <v>72</v>
      </c>
      <c r="D26" s="63">
        <f>+D27+D31</f>
        <v>5494964</v>
      </c>
      <c r="E26" s="63">
        <f>+E27+E31</f>
        <v>10955</v>
      </c>
      <c r="F26" s="63">
        <f>+F27+F31</f>
        <v>5505919</v>
      </c>
      <c r="G26" s="64"/>
      <c r="H26" s="64"/>
      <c r="I26" s="64"/>
      <c r="K26" s="64"/>
      <c r="M26" s="64"/>
    </row>
    <row r="27" spans="1:14" s="20" customFormat="1" ht="15.75" customHeight="1">
      <c r="A27" s="9">
        <v>3</v>
      </c>
      <c r="B27" s="9"/>
      <c r="C27" s="9" t="s">
        <v>10</v>
      </c>
      <c r="D27" s="61">
        <f>SUM(D28:D30)</f>
        <v>5400564</v>
      </c>
      <c r="E27" s="61">
        <f>SUM(E28:E30)</f>
        <v>15279</v>
      </c>
      <c r="F27" s="61">
        <f>SUM(F28:F30)</f>
        <v>5415843</v>
      </c>
      <c r="G27" s="40"/>
      <c r="H27" s="40"/>
      <c r="I27" s="40"/>
      <c r="J27" s="40"/>
      <c r="K27" s="40"/>
      <c r="L27" s="40"/>
      <c r="M27" s="40"/>
      <c r="N27" s="40"/>
    </row>
    <row r="28" spans="1:14" ht="15.75" customHeight="1">
      <c r="A28" s="65"/>
      <c r="B28" s="11">
        <v>31</v>
      </c>
      <c r="C28" s="11" t="s">
        <v>11</v>
      </c>
      <c r="D28" s="57">
        <f>4535000+5750</f>
        <v>4540750</v>
      </c>
      <c r="E28" s="57">
        <f>-94500+2350+3200</f>
        <v>-88950</v>
      </c>
      <c r="F28" s="57">
        <f>+D28+E28</f>
        <v>4451800</v>
      </c>
    </row>
    <row r="29" spans="1:14">
      <c r="A29" s="66"/>
      <c r="B29" s="67">
        <v>32</v>
      </c>
      <c r="C29" s="67" t="s">
        <v>22</v>
      </c>
      <c r="D29" s="57">
        <f>86700+11151+541240+4000+186500+1327+9000+146+14400+1000+1200</f>
        <v>856664</v>
      </c>
      <c r="E29" s="57">
        <f>100500-13150-2545-11676+7300+1200-1000-500+24000</f>
        <v>104129</v>
      </c>
      <c r="F29" s="57">
        <f>+D29+E29</f>
        <v>960793</v>
      </c>
      <c r="H29" s="41"/>
    </row>
    <row r="30" spans="1:14">
      <c r="A30" s="66"/>
      <c r="B30" s="68">
        <v>34</v>
      </c>
      <c r="C30" s="67" t="s">
        <v>36</v>
      </c>
      <c r="D30" s="57">
        <v>3150</v>
      </c>
      <c r="E30" s="57">
        <v>100</v>
      </c>
      <c r="F30" s="57">
        <f>+D30+E30</f>
        <v>3250</v>
      </c>
      <c r="H30" s="41"/>
    </row>
    <row r="31" spans="1:14" s="20" customFormat="1">
      <c r="A31" s="10">
        <v>4</v>
      </c>
      <c r="B31" s="10"/>
      <c r="C31" s="17" t="s">
        <v>12</v>
      </c>
      <c r="D31" s="61">
        <f>SUM(D32:D32)</f>
        <v>94400</v>
      </c>
      <c r="E31" s="61">
        <f>SUM(E32:E32)</f>
        <v>-4324</v>
      </c>
      <c r="F31" s="61">
        <f>SUM(F32:F32)</f>
        <v>90076</v>
      </c>
      <c r="G31" s="40"/>
      <c r="H31" s="41"/>
      <c r="I31" s="40"/>
    </row>
    <row r="32" spans="1:14">
      <c r="A32" s="69"/>
      <c r="B32" s="11">
        <v>42</v>
      </c>
      <c r="C32" s="18" t="s">
        <v>25</v>
      </c>
      <c r="D32" s="57">
        <f>15500+65900+6000+7000</f>
        <v>94400</v>
      </c>
      <c r="E32" s="57">
        <f>-16000+11676</f>
        <v>-4324</v>
      </c>
      <c r="F32" s="57">
        <f>+D32+E32</f>
        <v>90076</v>
      </c>
      <c r="H32" s="41"/>
    </row>
    <row r="34" spans="6:6">
      <c r="F34" s="30"/>
    </row>
  </sheetData>
  <mergeCells count="7">
    <mergeCell ref="A7:F7"/>
    <mergeCell ref="A23:F23"/>
    <mergeCell ref="A5:F5"/>
    <mergeCell ref="A1:F1"/>
    <mergeCell ref="A2:F2"/>
    <mergeCell ref="A3:F3"/>
    <mergeCell ref="A4:F4"/>
  </mergeCells>
  <pageMargins left="0.7" right="0.7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4"/>
  <sheetViews>
    <sheetView topLeftCell="A10" workbookViewId="0">
      <selection activeCell="E31" sqref="E31"/>
    </sheetView>
  </sheetViews>
  <sheetFormatPr defaultRowHeight="15"/>
  <cols>
    <col min="1" max="1" width="7.42578125" bestFit="1" customWidth="1"/>
    <col min="2" max="2" width="13.28515625" customWidth="1"/>
    <col min="3" max="3" width="54" customWidth="1"/>
    <col min="4" max="6" width="13" customWidth="1"/>
    <col min="7" max="9" width="12.7109375" style="27" bestFit="1" customWidth="1"/>
    <col min="10" max="10" width="13.5703125" customWidth="1"/>
    <col min="11" max="11" width="10.140625" bestFit="1" customWidth="1"/>
    <col min="13" max="13" width="10.140625" bestFit="1" customWidth="1"/>
  </cols>
  <sheetData>
    <row r="1" spans="1:13" s="20" customFormat="1" ht="15.75" customHeight="1">
      <c r="A1" s="136" t="s">
        <v>62</v>
      </c>
      <c r="B1" s="136"/>
      <c r="C1" s="136"/>
      <c r="D1" s="136"/>
      <c r="E1" s="136"/>
      <c r="F1" s="136"/>
      <c r="G1" s="48"/>
      <c r="H1" s="48"/>
    </row>
    <row r="2" spans="1:13" ht="15.75">
      <c r="A2" s="136"/>
      <c r="B2" s="136"/>
      <c r="C2" s="136"/>
      <c r="D2" s="136"/>
      <c r="E2" s="136"/>
      <c r="F2" s="136"/>
    </row>
    <row r="3" spans="1:13" ht="18" customHeight="1">
      <c r="A3" s="159" t="s">
        <v>163</v>
      </c>
      <c r="B3" s="159"/>
      <c r="C3" s="159"/>
      <c r="D3" s="159"/>
      <c r="E3" s="159"/>
      <c r="F3" s="159"/>
    </row>
    <row r="4" spans="1:13" ht="18">
      <c r="A4" s="163"/>
      <c r="B4" s="163"/>
      <c r="C4" s="163"/>
      <c r="D4" s="163"/>
      <c r="E4" s="163"/>
      <c r="F4" s="163"/>
      <c r="J4" s="29"/>
    </row>
    <row r="5" spans="1:13" ht="20.25" customHeight="1">
      <c r="A5" s="136" t="s">
        <v>61</v>
      </c>
      <c r="B5" s="136"/>
      <c r="C5" s="136"/>
      <c r="D5" s="136"/>
      <c r="E5" s="136"/>
      <c r="F5" s="136"/>
      <c r="G5" s="49"/>
      <c r="H5" s="49"/>
      <c r="I5"/>
    </row>
    <row r="6" spans="1:13" ht="15" customHeight="1">
      <c r="A6" s="45"/>
      <c r="B6" s="45"/>
      <c r="C6" s="45"/>
      <c r="D6" s="45"/>
      <c r="E6" s="45"/>
      <c r="F6" s="45"/>
      <c r="G6" s="49"/>
      <c r="H6" s="49"/>
      <c r="I6"/>
    </row>
    <row r="7" spans="1:13" ht="20.25" customHeight="1">
      <c r="A7" s="136" t="s">
        <v>84</v>
      </c>
      <c r="B7" s="136"/>
      <c r="C7" s="136"/>
      <c r="D7" s="136"/>
      <c r="E7" s="136"/>
      <c r="F7" s="136"/>
      <c r="G7" s="49"/>
      <c r="H7" s="49"/>
      <c r="I7"/>
    </row>
    <row r="8" spans="1:13" ht="18" customHeight="1">
      <c r="A8" s="3"/>
      <c r="B8" s="3"/>
      <c r="C8" s="3"/>
      <c r="D8" s="3"/>
      <c r="E8" s="4"/>
      <c r="F8" s="25"/>
      <c r="J8" s="29"/>
    </row>
    <row r="9" spans="1:13" ht="25.5" customHeight="1">
      <c r="A9" s="168" t="s">
        <v>78</v>
      </c>
      <c r="B9" s="169"/>
      <c r="C9" s="170"/>
      <c r="D9" s="22" t="s">
        <v>164</v>
      </c>
      <c r="E9" s="22" t="s">
        <v>145</v>
      </c>
      <c r="F9" s="22" t="s">
        <v>146</v>
      </c>
      <c r="J9" s="29"/>
    </row>
    <row r="10" spans="1:13" s="30" customFormat="1" ht="24.75" customHeight="1">
      <c r="A10" s="171" t="s">
        <v>73</v>
      </c>
      <c r="B10" s="172"/>
      <c r="C10" s="173"/>
      <c r="D10" s="63">
        <f>SUM(D11:D18)</f>
        <v>5489964</v>
      </c>
      <c r="E10" s="63">
        <f>SUM(E11:E18)</f>
        <v>45588</v>
      </c>
      <c r="F10" s="63">
        <f>SUM(F11:F18)</f>
        <v>5535552</v>
      </c>
      <c r="G10" s="64"/>
      <c r="H10" s="64"/>
      <c r="I10" s="64"/>
      <c r="J10" s="81"/>
      <c r="K10" s="64"/>
      <c r="M10" s="64"/>
    </row>
    <row r="11" spans="1:13" s="30" customFormat="1" ht="25.5" customHeight="1">
      <c r="A11" s="166" t="s">
        <v>32</v>
      </c>
      <c r="B11" s="167"/>
      <c r="C11" s="18" t="s">
        <v>165</v>
      </c>
      <c r="D11" s="129">
        <v>4621700</v>
      </c>
      <c r="E11" s="59">
        <v>14183</v>
      </c>
      <c r="F11" s="59">
        <f>+D11+E11</f>
        <v>4635883</v>
      </c>
      <c r="G11" s="81"/>
      <c r="H11" s="81"/>
    </row>
    <row r="12" spans="1:13" s="30" customFormat="1" ht="25.5" customHeight="1">
      <c r="A12" s="166" t="s">
        <v>166</v>
      </c>
      <c r="B12" s="167"/>
      <c r="C12" s="18" t="s">
        <v>167</v>
      </c>
      <c r="D12" s="57">
        <v>11151</v>
      </c>
      <c r="E12" s="57">
        <v>0</v>
      </c>
      <c r="F12" s="59">
        <f t="shared" ref="F12:F18" si="0">+D12+E12</f>
        <v>11151</v>
      </c>
      <c r="G12" s="81"/>
      <c r="H12" s="81"/>
    </row>
    <row r="13" spans="1:13" s="30" customFormat="1" ht="25.5" customHeight="1">
      <c r="A13" s="166" t="s">
        <v>168</v>
      </c>
      <c r="B13" s="167"/>
      <c r="C13" s="18" t="s">
        <v>169</v>
      </c>
      <c r="D13" s="59">
        <v>617240</v>
      </c>
      <c r="E13" s="59">
        <v>0</v>
      </c>
      <c r="F13" s="59">
        <f t="shared" si="0"/>
        <v>617240</v>
      </c>
      <c r="G13" s="81"/>
      <c r="H13" s="81"/>
    </row>
    <row r="14" spans="1:13" s="30" customFormat="1" ht="25.5" customHeight="1">
      <c r="A14" s="166" t="s">
        <v>172</v>
      </c>
      <c r="B14" s="167"/>
      <c r="C14" s="18" t="s">
        <v>173</v>
      </c>
      <c r="D14" s="59">
        <v>192500</v>
      </c>
      <c r="E14" s="59">
        <f>22905-12500</f>
        <v>10405</v>
      </c>
      <c r="F14" s="59">
        <f t="shared" si="0"/>
        <v>202905</v>
      </c>
      <c r="G14" s="81"/>
      <c r="H14" s="81"/>
    </row>
    <row r="15" spans="1:13" s="30" customFormat="1" ht="25.5" customHeight="1">
      <c r="A15" s="166" t="s">
        <v>174</v>
      </c>
      <c r="B15" s="167"/>
      <c r="C15" s="18" t="s">
        <v>175</v>
      </c>
      <c r="D15" s="59">
        <v>0</v>
      </c>
      <c r="E15" s="59">
        <f>7300+12500</f>
        <v>19800</v>
      </c>
      <c r="F15" s="59">
        <f t="shared" si="0"/>
        <v>19800</v>
      </c>
      <c r="G15" s="81"/>
      <c r="H15" s="81"/>
    </row>
    <row r="16" spans="1:13" s="30" customFormat="1" ht="25.5" customHeight="1">
      <c r="A16" s="166" t="s">
        <v>176</v>
      </c>
      <c r="B16" s="167"/>
      <c r="C16" s="18" t="s">
        <v>177</v>
      </c>
      <c r="D16" s="59">
        <v>31227</v>
      </c>
      <c r="E16" s="59">
        <v>0</v>
      </c>
      <c r="F16" s="59">
        <f t="shared" si="0"/>
        <v>31227</v>
      </c>
      <c r="G16" s="81"/>
      <c r="H16" s="81"/>
    </row>
    <row r="17" spans="1:13" s="30" customFormat="1" ht="25.5" customHeight="1">
      <c r="A17" s="166" t="s">
        <v>33</v>
      </c>
      <c r="B17" s="167"/>
      <c r="C17" s="18" t="s">
        <v>180</v>
      </c>
      <c r="D17" s="59">
        <v>16000</v>
      </c>
      <c r="E17" s="59">
        <v>0</v>
      </c>
      <c r="F17" s="59">
        <f t="shared" si="0"/>
        <v>16000</v>
      </c>
      <c r="G17" s="81"/>
      <c r="H17" s="81"/>
    </row>
    <row r="18" spans="1:13" s="30" customFormat="1" ht="25.5" customHeight="1">
      <c r="A18" s="164" t="s">
        <v>181</v>
      </c>
      <c r="B18" s="165"/>
      <c r="C18" s="18" t="s">
        <v>182</v>
      </c>
      <c r="D18" s="59">
        <v>146</v>
      </c>
      <c r="E18" s="59">
        <v>1200</v>
      </c>
      <c r="F18" s="59">
        <f t="shared" si="0"/>
        <v>1346</v>
      </c>
      <c r="G18" s="81"/>
      <c r="H18" s="81"/>
    </row>
    <row r="19" spans="1:13">
      <c r="G19" s="81"/>
    </row>
    <row r="21" spans="1:13" ht="20.25" customHeight="1">
      <c r="A21" s="136" t="s">
        <v>85</v>
      </c>
      <c r="B21" s="136"/>
      <c r="C21" s="136"/>
      <c r="D21" s="136"/>
      <c r="E21" s="136"/>
      <c r="F21" s="136"/>
      <c r="G21" s="49"/>
      <c r="H21" s="49"/>
      <c r="I21"/>
    </row>
    <row r="22" spans="1:13" ht="18">
      <c r="A22" s="3"/>
      <c r="B22" s="3"/>
      <c r="C22" s="3"/>
      <c r="D22" s="3"/>
      <c r="E22" s="4"/>
    </row>
    <row r="23" spans="1:13" ht="25.5" customHeight="1">
      <c r="A23" s="168" t="s">
        <v>78</v>
      </c>
      <c r="B23" s="169"/>
      <c r="C23" s="170"/>
      <c r="D23" s="22" t="s">
        <v>164</v>
      </c>
      <c r="E23" s="22" t="s">
        <v>145</v>
      </c>
      <c r="F23" s="22" t="s">
        <v>146</v>
      </c>
    </row>
    <row r="24" spans="1:13" s="30" customFormat="1" ht="24.75" customHeight="1">
      <c r="A24" s="171" t="s">
        <v>72</v>
      </c>
      <c r="B24" s="172"/>
      <c r="C24" s="173"/>
      <c r="D24" s="63">
        <f>SUM(D25:D34)</f>
        <v>5494964</v>
      </c>
      <c r="E24" s="63">
        <f>SUM(E25:E34)</f>
        <v>10955</v>
      </c>
      <c r="F24" s="63">
        <f>SUM(F25:F34)</f>
        <v>5505919</v>
      </c>
      <c r="G24" s="64"/>
      <c r="H24" s="64"/>
      <c r="I24" s="64"/>
      <c r="K24" s="64"/>
      <c r="M24" s="64"/>
    </row>
    <row r="25" spans="1:13" s="30" customFormat="1" ht="25.5" customHeight="1">
      <c r="A25" s="166" t="s">
        <v>32</v>
      </c>
      <c r="B25" s="167"/>
      <c r="C25" s="18" t="s">
        <v>165</v>
      </c>
      <c r="D25" s="59">
        <v>4621700</v>
      </c>
      <c r="E25" s="59">
        <v>6000</v>
      </c>
      <c r="F25" s="59">
        <f>+D25+E25</f>
        <v>4627700</v>
      </c>
      <c r="G25" s="81"/>
      <c r="H25" s="81"/>
    </row>
    <row r="26" spans="1:13" s="30" customFormat="1" ht="25.5" customHeight="1">
      <c r="A26" s="166" t="s">
        <v>166</v>
      </c>
      <c r="B26" s="167"/>
      <c r="C26" s="18" t="s">
        <v>167</v>
      </c>
      <c r="D26" s="57">
        <v>11151</v>
      </c>
      <c r="E26" s="57">
        <v>0</v>
      </c>
      <c r="F26" s="59">
        <f t="shared" ref="F26:F34" si="1">+D26+E26</f>
        <v>11151</v>
      </c>
      <c r="G26" s="81"/>
      <c r="H26" s="81"/>
    </row>
    <row r="27" spans="1:13" s="30" customFormat="1" ht="25.5" customHeight="1">
      <c r="A27" s="166" t="s">
        <v>168</v>
      </c>
      <c r="B27" s="167"/>
      <c r="C27" s="18" t="s">
        <v>169</v>
      </c>
      <c r="D27" s="59">
        <v>617240</v>
      </c>
      <c r="E27" s="59">
        <f>-13050+1850+27200-16000</f>
        <v>0</v>
      </c>
      <c r="F27" s="59">
        <f t="shared" si="1"/>
        <v>617240</v>
      </c>
      <c r="G27" s="81"/>
    </row>
    <row r="28" spans="1:13" s="30" customFormat="1" ht="25.5" customHeight="1">
      <c r="A28" s="166" t="s">
        <v>170</v>
      </c>
      <c r="B28" s="167"/>
      <c r="C28" s="18" t="s">
        <v>171</v>
      </c>
      <c r="D28" s="59">
        <v>4000</v>
      </c>
      <c r="E28" s="59">
        <v>-2545</v>
      </c>
      <c r="F28" s="59">
        <f t="shared" si="1"/>
        <v>1455</v>
      </c>
    </row>
    <row r="29" spans="1:13" s="30" customFormat="1" ht="25.5" customHeight="1">
      <c r="A29" s="166" t="s">
        <v>172</v>
      </c>
      <c r="B29" s="167"/>
      <c r="C29" s="18" t="s">
        <v>173</v>
      </c>
      <c r="D29" s="59">
        <v>192500</v>
      </c>
      <c r="E29" s="59">
        <v>-12500</v>
      </c>
      <c r="F29" s="59">
        <f t="shared" si="1"/>
        <v>180000</v>
      </c>
    </row>
    <row r="30" spans="1:13" s="30" customFormat="1" ht="25.5" customHeight="1">
      <c r="A30" s="166" t="s">
        <v>174</v>
      </c>
      <c r="B30" s="167"/>
      <c r="C30" s="18" t="s">
        <v>175</v>
      </c>
      <c r="D30" s="59">
        <v>0</v>
      </c>
      <c r="E30" s="59">
        <f>7300+12500</f>
        <v>19800</v>
      </c>
      <c r="F30" s="59">
        <f t="shared" si="1"/>
        <v>19800</v>
      </c>
    </row>
    <row r="31" spans="1:13" s="30" customFormat="1" ht="25.5" customHeight="1">
      <c r="A31" s="166" t="s">
        <v>176</v>
      </c>
      <c r="B31" s="167"/>
      <c r="C31" s="18" t="s">
        <v>177</v>
      </c>
      <c r="D31" s="59">
        <v>31227</v>
      </c>
      <c r="E31" s="59">
        <v>0</v>
      </c>
      <c r="F31" s="59">
        <f t="shared" si="1"/>
        <v>31227</v>
      </c>
    </row>
    <row r="32" spans="1:13" s="30" customFormat="1" ht="25.5" customHeight="1">
      <c r="A32" s="166" t="s">
        <v>178</v>
      </c>
      <c r="B32" s="167"/>
      <c r="C32" s="18" t="s">
        <v>179</v>
      </c>
      <c r="D32" s="59">
        <v>1000</v>
      </c>
      <c r="E32" s="59">
        <v>-1000</v>
      </c>
      <c r="F32" s="59">
        <f t="shared" si="1"/>
        <v>0</v>
      </c>
    </row>
    <row r="33" spans="1:6" s="30" customFormat="1" ht="25.5" customHeight="1">
      <c r="A33" s="166" t="s">
        <v>33</v>
      </c>
      <c r="B33" s="167"/>
      <c r="C33" s="18" t="s">
        <v>180</v>
      </c>
      <c r="D33" s="59">
        <v>16000</v>
      </c>
      <c r="E33" s="59">
        <v>0</v>
      </c>
      <c r="F33" s="59">
        <f t="shared" si="1"/>
        <v>16000</v>
      </c>
    </row>
    <row r="34" spans="1:6" s="30" customFormat="1" ht="25.5" customHeight="1">
      <c r="A34" s="164" t="s">
        <v>181</v>
      </c>
      <c r="B34" s="165"/>
      <c r="C34" s="18" t="s">
        <v>182</v>
      </c>
      <c r="D34" s="59">
        <v>146</v>
      </c>
      <c r="E34" s="59">
        <v>1200</v>
      </c>
      <c r="F34" s="59">
        <f t="shared" si="1"/>
        <v>1346</v>
      </c>
    </row>
  </sheetData>
  <mergeCells count="29">
    <mergeCell ref="A26:B26"/>
    <mergeCell ref="A33:B33"/>
    <mergeCell ref="A18:B18"/>
    <mergeCell ref="A21:F21"/>
    <mergeCell ref="A27:B27"/>
    <mergeCell ref="A28:B28"/>
    <mergeCell ref="A29:B29"/>
    <mergeCell ref="A34:B34"/>
    <mergeCell ref="A31:B31"/>
    <mergeCell ref="A32:B32"/>
    <mergeCell ref="A9:C9"/>
    <mergeCell ref="A23:C23"/>
    <mergeCell ref="A10:C10"/>
    <mergeCell ref="A11:B11"/>
    <mergeCell ref="A12:B12"/>
    <mergeCell ref="A13:B13"/>
    <mergeCell ref="A14:B14"/>
    <mergeCell ref="A15:B15"/>
    <mergeCell ref="A16:B16"/>
    <mergeCell ref="A17:B17"/>
    <mergeCell ref="A30:B30"/>
    <mergeCell ref="A24:C24"/>
    <mergeCell ref="A25:B25"/>
    <mergeCell ref="A5:F5"/>
    <mergeCell ref="A7:F7"/>
    <mergeCell ref="A1:F1"/>
    <mergeCell ref="A3:F3"/>
    <mergeCell ref="A4:F4"/>
    <mergeCell ref="A2:F2"/>
  </mergeCells>
  <pageMargins left="0.7" right="0.7" top="0.75" bottom="0.75" header="0.3" footer="0.3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2"/>
  <sheetViews>
    <sheetView workbookViewId="0">
      <selection activeCell="C13" sqref="C13"/>
    </sheetView>
  </sheetViews>
  <sheetFormatPr defaultRowHeight="15"/>
  <cols>
    <col min="1" max="1" width="37.7109375" customWidth="1"/>
    <col min="2" max="4" width="25.28515625" customWidth="1"/>
  </cols>
  <sheetData>
    <row r="1" spans="1:7" ht="15.75">
      <c r="A1" s="136" t="s">
        <v>63</v>
      </c>
      <c r="B1" s="136"/>
      <c r="C1" s="136"/>
      <c r="D1" s="136"/>
      <c r="E1" s="48"/>
      <c r="F1" s="48"/>
      <c r="G1" s="48"/>
    </row>
    <row r="3" spans="1:7" ht="15.75">
      <c r="A3" s="159" t="s">
        <v>183</v>
      </c>
      <c r="B3" s="159"/>
      <c r="C3" s="159"/>
      <c r="D3" s="159"/>
    </row>
    <row r="5" spans="1:7" ht="18">
      <c r="A5" s="3"/>
      <c r="B5" s="3"/>
      <c r="C5" s="4"/>
      <c r="D5" s="4"/>
    </row>
    <row r="6" spans="1:7" ht="15.75" customHeight="1">
      <c r="A6" s="136" t="s">
        <v>13</v>
      </c>
      <c r="B6" s="136"/>
      <c r="C6" s="136"/>
      <c r="D6" s="136"/>
    </row>
    <row r="7" spans="1:7" ht="18">
      <c r="A7" s="3"/>
      <c r="B7" s="3"/>
      <c r="C7" s="4"/>
      <c r="D7" s="4"/>
    </row>
    <row r="8" spans="1:7">
      <c r="A8" s="16" t="s">
        <v>14</v>
      </c>
      <c r="B8" s="16" t="s">
        <v>164</v>
      </c>
      <c r="C8" s="22" t="s">
        <v>145</v>
      </c>
      <c r="D8" s="22" t="s">
        <v>146</v>
      </c>
    </row>
    <row r="9" spans="1:7" ht="15.75" customHeight="1">
      <c r="A9" s="9" t="s">
        <v>15</v>
      </c>
      <c r="B9" s="7">
        <f t="shared" ref="B9:D11" si="0">+B10</f>
        <v>5494964</v>
      </c>
      <c r="C9" s="7">
        <f t="shared" si="0"/>
        <v>10955</v>
      </c>
      <c r="D9" s="7">
        <f t="shared" si="0"/>
        <v>5505919</v>
      </c>
    </row>
    <row r="10" spans="1:7" ht="15.75" customHeight="1">
      <c r="A10" s="9" t="s">
        <v>43</v>
      </c>
      <c r="B10" s="7">
        <f t="shared" si="0"/>
        <v>5494964</v>
      </c>
      <c r="C10" s="7">
        <f t="shared" si="0"/>
        <v>10955</v>
      </c>
      <c r="D10" s="7">
        <f t="shared" si="0"/>
        <v>5505919</v>
      </c>
    </row>
    <row r="11" spans="1:7" ht="15.75" customHeight="1">
      <c r="A11" s="11" t="s">
        <v>42</v>
      </c>
      <c r="B11" s="7">
        <f t="shared" si="0"/>
        <v>5494964</v>
      </c>
      <c r="C11" s="7">
        <f t="shared" si="0"/>
        <v>10955</v>
      </c>
      <c r="D11" s="7">
        <f t="shared" si="0"/>
        <v>5505919</v>
      </c>
    </row>
    <row r="12" spans="1:7" ht="15.75" customHeight="1">
      <c r="A12" s="11" t="s">
        <v>44</v>
      </c>
      <c r="B12" s="8">
        <v>5494964</v>
      </c>
      <c r="C12" s="8">
        <v>10955</v>
      </c>
      <c r="D12" s="8">
        <f>+B12+C12</f>
        <v>5505919</v>
      </c>
    </row>
  </sheetData>
  <mergeCells count="3">
    <mergeCell ref="A1:D1"/>
    <mergeCell ref="A6:D6"/>
    <mergeCell ref="A3:D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5"/>
  <sheetViews>
    <sheetView workbookViewId="0">
      <selection activeCell="A55" sqref="A55:C55"/>
    </sheetView>
  </sheetViews>
  <sheetFormatPr defaultRowHeight="15"/>
  <cols>
    <col min="1" max="1" width="7.42578125" bestFit="1" customWidth="1"/>
    <col min="2" max="2" width="8.5703125" customWidth="1"/>
    <col min="3" max="3" width="53.42578125" customWidth="1"/>
    <col min="4" max="6" width="14.7109375" customWidth="1"/>
  </cols>
  <sheetData>
    <row r="1" spans="1:6" ht="15.75" customHeight="1">
      <c r="A1" s="136" t="s">
        <v>64</v>
      </c>
      <c r="B1" s="136"/>
      <c r="C1" s="136"/>
      <c r="D1" s="136"/>
      <c r="E1" s="136"/>
      <c r="F1" s="136"/>
    </row>
    <row r="2" spans="1:6" ht="15.75" customHeight="1">
      <c r="A2" s="45"/>
      <c r="B2" s="45"/>
      <c r="C2" s="45"/>
      <c r="D2" s="45"/>
      <c r="E2" s="45"/>
      <c r="F2" s="45"/>
    </row>
    <row r="3" spans="1:6" ht="15.75">
      <c r="A3" s="159" t="s">
        <v>184</v>
      </c>
      <c r="B3" s="159"/>
      <c r="C3" s="159"/>
      <c r="D3" s="159"/>
      <c r="E3" s="159"/>
      <c r="F3" s="159"/>
    </row>
    <row r="4" spans="1:6" ht="15.75">
      <c r="A4" s="159" t="s">
        <v>149</v>
      </c>
      <c r="B4" s="159"/>
      <c r="C4" s="159"/>
      <c r="D4" s="159"/>
      <c r="E4" s="159"/>
      <c r="F4" s="159"/>
    </row>
    <row r="6" spans="1:6" ht="18" customHeight="1">
      <c r="A6" s="3"/>
      <c r="B6" s="3"/>
      <c r="C6" s="3"/>
      <c r="D6" s="3"/>
      <c r="E6" s="3"/>
      <c r="F6" s="3"/>
    </row>
    <row r="7" spans="1:6" ht="29.25" customHeight="1">
      <c r="A7" s="136" t="s">
        <v>74</v>
      </c>
      <c r="B7" s="137"/>
      <c r="C7" s="137"/>
      <c r="D7" s="137"/>
      <c r="E7" s="137"/>
      <c r="F7" s="137"/>
    </row>
    <row r="8" spans="1:6" ht="18">
      <c r="A8" s="3"/>
      <c r="B8" s="3"/>
      <c r="C8" s="3"/>
      <c r="D8" s="3"/>
      <c r="E8" s="4"/>
      <c r="F8" s="4"/>
    </row>
    <row r="9" spans="1:6" ht="33" customHeight="1">
      <c r="A9" s="16" t="s">
        <v>5</v>
      </c>
      <c r="B9" s="15" t="s">
        <v>6</v>
      </c>
      <c r="C9" s="15" t="s">
        <v>27</v>
      </c>
      <c r="D9" s="16" t="s">
        <v>164</v>
      </c>
      <c r="E9" s="22" t="s">
        <v>145</v>
      </c>
      <c r="F9" s="22" t="s">
        <v>146</v>
      </c>
    </row>
    <row r="10" spans="1:6" s="20" customFormat="1">
      <c r="A10" s="9">
        <v>8</v>
      </c>
      <c r="B10" s="9"/>
      <c r="C10" s="9" t="s">
        <v>16</v>
      </c>
      <c r="D10" s="24">
        <f>+D11</f>
        <v>0</v>
      </c>
      <c r="E10" s="24">
        <f>+E11</f>
        <v>0</v>
      </c>
      <c r="F10" s="24">
        <f>+F11</f>
        <v>0</v>
      </c>
    </row>
    <row r="11" spans="1:6" s="20" customFormat="1">
      <c r="A11" s="9"/>
      <c r="B11" s="82">
        <v>84</v>
      </c>
      <c r="C11" s="82" t="s">
        <v>79</v>
      </c>
      <c r="D11" s="24">
        <f>SUM(D12:D20)</f>
        <v>0</v>
      </c>
      <c r="E11" s="24">
        <f>SUM(E12:E20)</f>
        <v>0</v>
      </c>
      <c r="F11" s="24">
        <f>SUM(F12:F20)</f>
        <v>0</v>
      </c>
    </row>
    <row r="12" spans="1:6" ht="25.5">
      <c r="A12" s="9"/>
      <c r="B12" s="9"/>
      <c r="C12" s="36" t="s">
        <v>185</v>
      </c>
      <c r="D12" s="7">
        <v>0</v>
      </c>
      <c r="E12" s="7">
        <v>0</v>
      </c>
      <c r="F12" s="7">
        <v>0</v>
      </c>
    </row>
    <row r="13" spans="1:6" ht="25.5">
      <c r="A13" s="9"/>
      <c r="B13" s="9"/>
      <c r="C13" s="34" t="s">
        <v>194</v>
      </c>
      <c r="D13" s="7">
        <v>0</v>
      </c>
      <c r="E13" s="7">
        <v>0</v>
      </c>
      <c r="F13" s="7">
        <v>0</v>
      </c>
    </row>
    <row r="14" spans="1:6" ht="25.5">
      <c r="A14" s="9"/>
      <c r="B14" s="9"/>
      <c r="C14" s="34" t="s">
        <v>186</v>
      </c>
      <c r="D14" s="7">
        <v>0</v>
      </c>
      <c r="E14" s="7">
        <v>0</v>
      </c>
      <c r="F14" s="7">
        <v>0</v>
      </c>
    </row>
    <row r="15" spans="1:6" ht="25.5">
      <c r="A15" s="9"/>
      <c r="B15" s="9"/>
      <c r="C15" s="34" t="s">
        <v>187</v>
      </c>
      <c r="D15" s="7">
        <v>0</v>
      </c>
      <c r="E15" s="7">
        <v>0</v>
      </c>
      <c r="F15" s="7">
        <v>0</v>
      </c>
    </row>
    <row r="16" spans="1:6" ht="25.5">
      <c r="A16" s="9"/>
      <c r="B16" s="9"/>
      <c r="C16" s="34" t="s">
        <v>188</v>
      </c>
      <c r="D16" s="7">
        <v>0</v>
      </c>
      <c r="E16" s="7">
        <v>0</v>
      </c>
      <c r="F16" s="7">
        <v>0</v>
      </c>
    </row>
    <row r="17" spans="1:6" ht="25.5">
      <c r="A17" s="9"/>
      <c r="B17" s="9"/>
      <c r="C17" s="34" t="s">
        <v>190</v>
      </c>
      <c r="D17" s="7">
        <v>0</v>
      </c>
      <c r="E17" s="7">
        <v>0</v>
      </c>
      <c r="F17" s="7">
        <v>0</v>
      </c>
    </row>
    <row r="18" spans="1:6" ht="25.5">
      <c r="A18" s="9"/>
      <c r="B18" s="9"/>
      <c r="C18" s="34" t="s">
        <v>189</v>
      </c>
      <c r="D18" s="7">
        <v>0</v>
      </c>
      <c r="E18" s="7">
        <v>0</v>
      </c>
      <c r="F18" s="7">
        <v>0</v>
      </c>
    </row>
    <row r="19" spans="1:6" ht="25.5">
      <c r="A19" s="9"/>
      <c r="B19" s="9"/>
      <c r="C19" s="34" t="s">
        <v>191</v>
      </c>
      <c r="D19" s="7">
        <v>0</v>
      </c>
      <c r="E19" s="7">
        <v>0</v>
      </c>
      <c r="F19" s="7">
        <v>0</v>
      </c>
    </row>
    <row r="20" spans="1:6" ht="25.5">
      <c r="A20" s="9"/>
      <c r="B20" s="9"/>
      <c r="C20" s="34" t="s">
        <v>192</v>
      </c>
      <c r="D20" s="7">
        <v>0</v>
      </c>
      <c r="E20" s="7">
        <v>0</v>
      </c>
      <c r="F20" s="7">
        <v>0</v>
      </c>
    </row>
    <row r="21" spans="1:6" ht="25.5">
      <c r="A21" s="9"/>
      <c r="B21" s="9"/>
      <c r="C21" s="34" t="s">
        <v>193</v>
      </c>
      <c r="D21" s="7">
        <v>0</v>
      </c>
      <c r="E21" s="7">
        <v>0</v>
      </c>
      <c r="F21" s="7">
        <v>0</v>
      </c>
    </row>
    <row r="22" spans="1:6" s="20" customFormat="1">
      <c r="A22" s="10">
        <v>5</v>
      </c>
      <c r="B22" s="10"/>
      <c r="C22" s="17" t="s">
        <v>17</v>
      </c>
      <c r="D22" s="24">
        <f>+D23</f>
        <v>0</v>
      </c>
      <c r="E22" s="24">
        <f>+E23</f>
        <v>0</v>
      </c>
      <c r="F22" s="24">
        <f>+F23</f>
        <v>0</v>
      </c>
    </row>
    <row r="23" spans="1:6" s="20" customFormat="1">
      <c r="A23" s="10"/>
      <c r="B23" s="82">
        <v>54</v>
      </c>
      <c r="C23" s="83" t="s">
        <v>80</v>
      </c>
      <c r="D23" s="24">
        <f>SUM(D24:D33)</f>
        <v>0</v>
      </c>
      <c r="E23" s="24">
        <f>SUM(E24:E33)</f>
        <v>0</v>
      </c>
      <c r="F23" s="24">
        <f>SUM(F24:F33)</f>
        <v>0</v>
      </c>
    </row>
    <row r="24" spans="1:6" ht="25.5">
      <c r="A24" s="9"/>
      <c r="B24" s="9"/>
      <c r="C24" s="36" t="s">
        <v>185</v>
      </c>
      <c r="D24" s="7">
        <v>0</v>
      </c>
      <c r="E24" s="7">
        <v>0</v>
      </c>
      <c r="F24" s="7">
        <v>0</v>
      </c>
    </row>
    <row r="25" spans="1:6" ht="25.5">
      <c r="A25" s="9"/>
      <c r="B25" s="9"/>
      <c r="C25" s="34" t="s">
        <v>194</v>
      </c>
      <c r="D25" s="7">
        <v>0</v>
      </c>
      <c r="E25" s="7">
        <v>0</v>
      </c>
      <c r="F25" s="7">
        <v>0</v>
      </c>
    </row>
    <row r="26" spans="1:6" ht="25.5">
      <c r="A26" s="9"/>
      <c r="B26" s="9"/>
      <c r="C26" s="34" t="s">
        <v>186</v>
      </c>
      <c r="D26" s="7">
        <v>0</v>
      </c>
      <c r="E26" s="7">
        <v>0</v>
      </c>
      <c r="F26" s="7">
        <v>0</v>
      </c>
    </row>
    <row r="27" spans="1:6" ht="25.5">
      <c r="A27" s="9"/>
      <c r="B27" s="9"/>
      <c r="C27" s="34" t="s">
        <v>187</v>
      </c>
      <c r="D27" s="7">
        <v>0</v>
      </c>
      <c r="E27" s="7">
        <v>0</v>
      </c>
      <c r="F27" s="7">
        <v>0</v>
      </c>
    </row>
    <row r="28" spans="1:6" ht="25.5">
      <c r="A28" s="9"/>
      <c r="B28" s="9"/>
      <c r="C28" s="34" t="s">
        <v>188</v>
      </c>
      <c r="D28" s="7">
        <v>0</v>
      </c>
      <c r="E28" s="7">
        <v>0</v>
      </c>
      <c r="F28" s="7">
        <v>0</v>
      </c>
    </row>
    <row r="29" spans="1:6" ht="25.5">
      <c r="A29" s="9"/>
      <c r="B29" s="9"/>
      <c r="C29" s="34" t="s">
        <v>190</v>
      </c>
      <c r="D29" s="7">
        <v>0</v>
      </c>
      <c r="E29" s="7">
        <v>0</v>
      </c>
      <c r="F29" s="7">
        <v>0</v>
      </c>
    </row>
    <row r="30" spans="1:6" ht="25.5">
      <c r="A30" s="9"/>
      <c r="B30" s="9"/>
      <c r="C30" s="34" t="s">
        <v>189</v>
      </c>
      <c r="D30" s="7">
        <v>0</v>
      </c>
      <c r="E30" s="7">
        <v>0</v>
      </c>
      <c r="F30" s="7">
        <v>0</v>
      </c>
    </row>
    <row r="31" spans="1:6" ht="25.5">
      <c r="A31" s="9"/>
      <c r="B31" s="9"/>
      <c r="C31" s="34" t="s">
        <v>191</v>
      </c>
      <c r="D31" s="7">
        <v>0</v>
      </c>
      <c r="E31" s="7">
        <v>0</v>
      </c>
      <c r="F31" s="7">
        <v>0</v>
      </c>
    </row>
    <row r="32" spans="1:6" ht="25.5">
      <c r="A32" s="9"/>
      <c r="B32" s="9"/>
      <c r="C32" s="34" t="s">
        <v>192</v>
      </c>
      <c r="D32" s="7">
        <v>0</v>
      </c>
      <c r="E32" s="7">
        <v>0</v>
      </c>
      <c r="F32" s="7">
        <v>0</v>
      </c>
    </row>
    <row r="33" spans="1:6" ht="25.5">
      <c r="A33" s="9"/>
      <c r="B33" s="9"/>
      <c r="C33" s="34" t="s">
        <v>193</v>
      </c>
      <c r="D33" s="7">
        <v>0</v>
      </c>
      <c r="E33" s="7">
        <v>0</v>
      </c>
      <c r="F33" s="7">
        <v>0</v>
      </c>
    </row>
    <row r="38" spans="1:6" ht="15.75" customHeight="1">
      <c r="A38" s="136" t="s">
        <v>71</v>
      </c>
      <c r="B38" s="136"/>
      <c r="C38" s="136"/>
      <c r="D38" s="136"/>
      <c r="E38" s="136"/>
      <c r="F38" s="136"/>
    </row>
    <row r="40" spans="1:6">
      <c r="A40" s="160" t="s">
        <v>195</v>
      </c>
      <c r="B40" s="160"/>
      <c r="C40" s="160"/>
      <c r="D40" s="160"/>
      <c r="E40" s="160"/>
      <c r="F40" s="160"/>
    </row>
    <row r="41" spans="1:6">
      <c r="A41" s="50"/>
      <c r="B41" s="50"/>
      <c r="C41" s="50"/>
      <c r="D41" s="50"/>
      <c r="E41" s="50"/>
      <c r="F41" s="50"/>
    </row>
    <row r="43" spans="1:6" ht="18" customHeight="1">
      <c r="A43" s="136" t="s">
        <v>70</v>
      </c>
      <c r="B43" s="137"/>
      <c r="C43" s="137"/>
      <c r="D43" s="137"/>
      <c r="E43" s="137"/>
      <c r="F43" s="137"/>
    </row>
    <row r="45" spans="1:6" ht="38.25" customHeight="1">
      <c r="A45" s="176" t="s">
        <v>65</v>
      </c>
      <c r="B45" s="177"/>
      <c r="C45" s="178"/>
      <c r="D45" s="104" t="s">
        <v>196</v>
      </c>
      <c r="E45" s="104" t="s">
        <v>145</v>
      </c>
      <c r="F45" s="104" t="s">
        <v>146</v>
      </c>
    </row>
    <row r="46" spans="1:6" ht="31.5" customHeight="1">
      <c r="A46" s="179" t="s">
        <v>66</v>
      </c>
      <c r="B46" s="180"/>
      <c r="C46" s="181"/>
      <c r="D46" s="105">
        <f>+D47</f>
        <v>5000</v>
      </c>
      <c r="E46" s="105">
        <f>+E47</f>
        <v>-34633</v>
      </c>
      <c r="F46" s="105">
        <f>+D46+E46</f>
        <v>-29633</v>
      </c>
    </row>
    <row r="47" spans="1:6" s="30" customFormat="1" ht="15.75" customHeight="1">
      <c r="A47" s="106">
        <v>9</v>
      </c>
      <c r="B47" s="174" t="s">
        <v>67</v>
      </c>
      <c r="C47" s="175"/>
      <c r="D47" s="107">
        <f>+D48</f>
        <v>5000</v>
      </c>
      <c r="E47" s="107">
        <f>+E48</f>
        <v>-34633</v>
      </c>
      <c r="F47" s="107">
        <f>+F48</f>
        <v>-29633</v>
      </c>
    </row>
    <row r="48" spans="1:6" s="30" customFormat="1" ht="15.75" customHeight="1">
      <c r="A48" s="106">
        <v>92</v>
      </c>
      <c r="B48" s="174" t="s">
        <v>45</v>
      </c>
      <c r="C48" s="175"/>
      <c r="D48" s="107">
        <f>+D49-D52</f>
        <v>5000</v>
      </c>
      <c r="E48" s="107">
        <f>+E49-E52</f>
        <v>-34633</v>
      </c>
      <c r="F48" s="107">
        <f>+F49-F52</f>
        <v>-29633</v>
      </c>
    </row>
    <row r="49" spans="1:6" s="30" customFormat="1" ht="15.75" customHeight="1">
      <c r="A49" s="106">
        <v>9221</v>
      </c>
      <c r="B49" s="174" t="s">
        <v>68</v>
      </c>
      <c r="C49" s="175"/>
      <c r="D49" s="107">
        <f>+D50+D51</f>
        <v>5000</v>
      </c>
      <c r="E49" s="107">
        <f>+E50+E51</f>
        <v>-3545</v>
      </c>
      <c r="F49" s="107">
        <f>+F50+F51</f>
        <v>1455</v>
      </c>
    </row>
    <row r="50" spans="1:6" s="30" customFormat="1" ht="15.75" customHeight="1">
      <c r="A50" s="106" t="s">
        <v>254</v>
      </c>
      <c r="B50" s="174" t="s">
        <v>169</v>
      </c>
      <c r="C50" s="175"/>
      <c r="D50" s="108">
        <v>4000</v>
      </c>
      <c r="E50" s="108">
        <v>-2545</v>
      </c>
      <c r="F50" s="108">
        <f>+D50+E50</f>
        <v>1455</v>
      </c>
    </row>
    <row r="51" spans="1:6" s="30" customFormat="1" ht="15.75">
      <c r="A51" s="106" t="s">
        <v>256</v>
      </c>
      <c r="B51" s="174" t="s">
        <v>177</v>
      </c>
      <c r="C51" s="175"/>
      <c r="D51" s="108">
        <v>1000</v>
      </c>
      <c r="E51" s="108">
        <v>-1000</v>
      </c>
      <c r="F51" s="108">
        <f>+D51+E51</f>
        <v>0</v>
      </c>
    </row>
    <row r="52" spans="1:6" s="30" customFormat="1" ht="15.75" customHeight="1">
      <c r="A52" s="106">
        <v>9222</v>
      </c>
      <c r="B52" s="174" t="s">
        <v>69</v>
      </c>
      <c r="C52" s="175"/>
      <c r="D52" s="107">
        <f>+D53+D54</f>
        <v>0</v>
      </c>
      <c r="E52" s="107">
        <f>+E53+E54</f>
        <v>31088</v>
      </c>
      <c r="F52" s="107">
        <f>+F53+F54</f>
        <v>31088</v>
      </c>
    </row>
    <row r="53" spans="1:6" s="30" customFormat="1" ht="15.75" customHeight="1">
      <c r="A53" s="106" t="s">
        <v>147</v>
      </c>
      <c r="B53" s="174" t="s">
        <v>165</v>
      </c>
      <c r="C53" s="175"/>
      <c r="D53" s="107">
        <v>0</v>
      </c>
      <c r="E53" s="107">
        <v>8183</v>
      </c>
      <c r="F53" s="107">
        <f>+D53+E53</f>
        <v>8183</v>
      </c>
    </row>
    <row r="54" spans="1:6" s="30" customFormat="1" ht="15.75" customHeight="1">
      <c r="A54" s="106" t="s">
        <v>255</v>
      </c>
      <c r="B54" s="174" t="s">
        <v>173</v>
      </c>
      <c r="C54" s="175"/>
      <c r="D54" s="107">
        <v>0</v>
      </c>
      <c r="E54" s="107">
        <v>22905</v>
      </c>
      <c r="F54" s="107">
        <f>+D54+E54</f>
        <v>22905</v>
      </c>
    </row>
    <row r="55" spans="1:6" ht="28.5" customHeight="1">
      <c r="A55" s="144" t="s">
        <v>81</v>
      </c>
      <c r="B55" s="145"/>
      <c r="C55" s="146"/>
      <c r="D55" s="105">
        <f>+D49-D52</f>
        <v>5000</v>
      </c>
      <c r="E55" s="105">
        <f>+E49-E52</f>
        <v>-34633</v>
      </c>
      <c r="F55" s="105">
        <f>+F49-F52</f>
        <v>-29633</v>
      </c>
    </row>
  </sheetData>
  <mergeCells count="18">
    <mergeCell ref="A1:F1"/>
    <mergeCell ref="A3:F3"/>
    <mergeCell ref="A4:F4"/>
    <mergeCell ref="A43:F43"/>
    <mergeCell ref="B49:C49"/>
    <mergeCell ref="A45:C45"/>
    <mergeCell ref="B47:C47"/>
    <mergeCell ref="B48:C48"/>
    <mergeCell ref="A46:C46"/>
    <mergeCell ref="A55:C55"/>
    <mergeCell ref="A38:F38"/>
    <mergeCell ref="A40:F40"/>
    <mergeCell ref="A7:F7"/>
    <mergeCell ref="B50:C50"/>
    <mergeCell ref="B51:C51"/>
    <mergeCell ref="B52:C52"/>
    <mergeCell ref="B53:C53"/>
    <mergeCell ref="B54:C54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3"/>
  <sheetViews>
    <sheetView workbookViewId="0">
      <selection activeCell="J15" sqref="J15"/>
    </sheetView>
  </sheetViews>
  <sheetFormatPr defaultRowHeight="15"/>
  <cols>
    <col min="1" max="1" width="2.7109375" customWidth="1"/>
    <col min="2" max="2" width="8.42578125" bestFit="1" customWidth="1"/>
    <col min="3" max="3" width="8.7109375" customWidth="1"/>
    <col min="4" max="4" width="55" customWidth="1"/>
    <col min="5" max="7" width="13" customWidth="1"/>
  </cols>
  <sheetData>
    <row r="1" spans="1:9" ht="18" customHeight="1">
      <c r="A1" s="185" t="s">
        <v>18</v>
      </c>
      <c r="B1" s="185"/>
      <c r="C1" s="185"/>
      <c r="D1" s="185"/>
      <c r="E1" s="185"/>
      <c r="F1" s="185"/>
      <c r="G1" s="185"/>
    </row>
    <row r="3" spans="1:9" ht="15.75" customHeight="1">
      <c r="A3" s="136" t="s">
        <v>75</v>
      </c>
      <c r="B3" s="136"/>
      <c r="C3" s="136"/>
      <c r="D3" s="136"/>
      <c r="E3" s="136"/>
      <c r="F3" s="136"/>
      <c r="G3" s="136"/>
    </row>
    <row r="4" spans="1:9">
      <c r="A4" s="46"/>
      <c r="B4" s="46"/>
      <c r="C4" s="46"/>
      <c r="D4" s="46"/>
      <c r="E4" s="46"/>
      <c r="F4" s="46"/>
      <c r="G4" s="46"/>
    </row>
    <row r="5" spans="1:9" ht="15.75">
      <c r="A5" s="159" t="s">
        <v>197</v>
      </c>
      <c r="B5" s="159"/>
      <c r="C5" s="159"/>
      <c r="D5" s="159"/>
      <c r="E5" s="159"/>
      <c r="F5" s="159"/>
      <c r="G5" s="159"/>
    </row>
    <row r="6" spans="1:9" ht="15.75">
      <c r="A6" s="159" t="s">
        <v>150</v>
      </c>
      <c r="B6" s="159"/>
      <c r="C6" s="159"/>
      <c r="D6" s="159"/>
      <c r="E6" s="159"/>
      <c r="F6" s="159"/>
      <c r="G6" s="159"/>
    </row>
    <row r="8" spans="1:9" ht="18">
      <c r="A8" s="3"/>
      <c r="B8" s="3"/>
      <c r="C8" s="3"/>
      <c r="D8" s="3"/>
      <c r="E8" s="3"/>
      <c r="F8" s="4"/>
      <c r="G8" s="26"/>
    </row>
    <row r="9" spans="1:9" ht="31.5" customHeight="1">
      <c r="A9" s="192" t="s">
        <v>20</v>
      </c>
      <c r="B9" s="193"/>
      <c r="C9" s="194"/>
      <c r="D9" s="15" t="s">
        <v>21</v>
      </c>
      <c r="E9" s="22" t="s">
        <v>164</v>
      </c>
      <c r="F9" s="22" t="s">
        <v>145</v>
      </c>
      <c r="G9" s="22" t="s">
        <v>146</v>
      </c>
    </row>
    <row r="10" spans="1:9" ht="31.5" customHeight="1">
      <c r="A10" s="192" t="s">
        <v>271</v>
      </c>
      <c r="B10" s="202"/>
      <c r="C10" s="203"/>
      <c r="D10" s="15" t="s">
        <v>272</v>
      </c>
      <c r="E10" s="132">
        <f>SUM(E11:E20)</f>
        <v>5494964</v>
      </c>
      <c r="F10" s="132">
        <f>SUM(F11:F20)</f>
        <v>10955</v>
      </c>
      <c r="G10" s="132">
        <f>SUM(G11:G20)</f>
        <v>5505919</v>
      </c>
    </row>
    <row r="11" spans="1:9" s="20" customFormat="1" ht="25.5" customHeight="1">
      <c r="A11" s="182" t="s">
        <v>32</v>
      </c>
      <c r="B11" s="183"/>
      <c r="C11" s="184"/>
      <c r="D11" s="52" t="s">
        <v>165</v>
      </c>
      <c r="E11" s="55">
        <f>+E23</f>
        <v>4621700</v>
      </c>
      <c r="F11" s="55">
        <f>+F23</f>
        <v>6000</v>
      </c>
      <c r="G11" s="55">
        <f>+G23</f>
        <v>4627700</v>
      </c>
      <c r="H11" s="28"/>
      <c r="I11" s="28"/>
    </row>
    <row r="12" spans="1:9" s="20" customFormat="1" ht="25.5" customHeight="1">
      <c r="A12" s="182" t="s">
        <v>166</v>
      </c>
      <c r="B12" s="183"/>
      <c r="C12" s="184"/>
      <c r="D12" s="52" t="s">
        <v>167</v>
      </c>
      <c r="E12" s="55">
        <f>+E27</f>
        <v>11151</v>
      </c>
      <c r="F12" s="55">
        <f>+F27</f>
        <v>0</v>
      </c>
      <c r="G12" s="55">
        <f>+G27</f>
        <v>11151</v>
      </c>
      <c r="H12" s="28"/>
      <c r="I12" s="28"/>
    </row>
    <row r="13" spans="1:9" s="20" customFormat="1" ht="25.5" customHeight="1">
      <c r="A13" s="182" t="s">
        <v>168</v>
      </c>
      <c r="B13" s="183"/>
      <c r="C13" s="184"/>
      <c r="D13" s="52" t="s">
        <v>169</v>
      </c>
      <c r="E13" s="55">
        <f>+E30+E63+E68+E73</f>
        <v>617240</v>
      </c>
      <c r="F13" s="55">
        <f>+F30+F63+F68+F73</f>
        <v>0</v>
      </c>
      <c r="G13" s="55">
        <f>+G30+G63+G68+G73</f>
        <v>617240</v>
      </c>
      <c r="H13" s="28"/>
      <c r="I13" s="28"/>
    </row>
    <row r="14" spans="1:9" s="20" customFormat="1" ht="25.5" customHeight="1">
      <c r="A14" s="182" t="s">
        <v>170</v>
      </c>
      <c r="B14" s="183"/>
      <c r="C14" s="184"/>
      <c r="D14" s="52" t="s">
        <v>171</v>
      </c>
      <c r="E14" s="55">
        <f>+E35</f>
        <v>4000</v>
      </c>
      <c r="F14" s="55">
        <f>+F35</f>
        <v>-2545</v>
      </c>
      <c r="G14" s="55">
        <f>+G35</f>
        <v>1455</v>
      </c>
      <c r="H14" s="28"/>
      <c r="I14" s="28"/>
    </row>
    <row r="15" spans="1:9" s="20" customFormat="1" ht="25.5" customHeight="1">
      <c r="A15" s="182" t="s">
        <v>172</v>
      </c>
      <c r="B15" s="183"/>
      <c r="C15" s="184"/>
      <c r="D15" s="52" t="s">
        <v>173</v>
      </c>
      <c r="E15" s="55">
        <f>+E38+E76</f>
        <v>192500</v>
      </c>
      <c r="F15" s="55">
        <f>+F38+F76</f>
        <v>-12500</v>
      </c>
      <c r="G15" s="55">
        <f>+G38+G76</f>
        <v>180000</v>
      </c>
      <c r="H15" s="28"/>
      <c r="I15" s="28"/>
    </row>
    <row r="16" spans="1:9" s="20" customFormat="1" ht="25.5" customHeight="1">
      <c r="A16" s="182" t="s">
        <v>174</v>
      </c>
      <c r="B16" s="183"/>
      <c r="C16" s="184"/>
      <c r="D16" s="52" t="s">
        <v>175</v>
      </c>
      <c r="E16" s="55">
        <f>+E41</f>
        <v>0</v>
      </c>
      <c r="F16" s="55">
        <f>+F41</f>
        <v>19800</v>
      </c>
      <c r="G16" s="55">
        <f>+G41</f>
        <v>19800</v>
      </c>
      <c r="H16" s="28"/>
      <c r="I16" s="28"/>
    </row>
    <row r="17" spans="1:9" s="20" customFormat="1" ht="25.5" customHeight="1">
      <c r="A17" s="182" t="s">
        <v>176</v>
      </c>
      <c r="B17" s="183"/>
      <c r="C17" s="184"/>
      <c r="D17" s="52" t="s">
        <v>177</v>
      </c>
      <c r="E17" s="55">
        <f>+E44+E54</f>
        <v>31227</v>
      </c>
      <c r="F17" s="55">
        <f>+F44+F54</f>
        <v>0</v>
      </c>
      <c r="G17" s="55">
        <f>+G44+G54</f>
        <v>31227</v>
      </c>
      <c r="H17" s="28"/>
      <c r="I17" s="28"/>
    </row>
    <row r="18" spans="1:9" s="20" customFormat="1" ht="25.5" customHeight="1">
      <c r="A18" s="182" t="s">
        <v>178</v>
      </c>
      <c r="B18" s="183"/>
      <c r="C18" s="184"/>
      <c r="D18" s="52" t="s">
        <v>179</v>
      </c>
      <c r="E18" s="55">
        <f>+E59</f>
        <v>1000</v>
      </c>
      <c r="F18" s="55">
        <f>+F59</f>
        <v>-1000</v>
      </c>
      <c r="G18" s="55">
        <f>+G59</f>
        <v>0</v>
      </c>
      <c r="H18" s="28"/>
      <c r="I18" s="28"/>
    </row>
    <row r="19" spans="1:9" s="20" customFormat="1" ht="25.5" customHeight="1">
      <c r="A19" s="182" t="s">
        <v>33</v>
      </c>
      <c r="B19" s="183"/>
      <c r="C19" s="184"/>
      <c r="D19" s="52" t="s">
        <v>198</v>
      </c>
      <c r="E19" s="55">
        <f>+E47+E79</f>
        <v>16000</v>
      </c>
      <c r="F19" s="55">
        <f>+F47+F79</f>
        <v>0</v>
      </c>
      <c r="G19" s="55">
        <f>+G47+G79</f>
        <v>16000</v>
      </c>
      <c r="H19" s="28"/>
      <c r="I19" s="28"/>
    </row>
    <row r="20" spans="1:9" s="20" customFormat="1" ht="25.5" customHeight="1">
      <c r="A20" s="182" t="s">
        <v>181</v>
      </c>
      <c r="B20" s="183"/>
      <c r="C20" s="184"/>
      <c r="D20" s="52" t="s">
        <v>199</v>
      </c>
      <c r="E20" s="55">
        <f>+E50</f>
        <v>146</v>
      </c>
      <c r="F20" s="55">
        <f>+F50</f>
        <v>1200</v>
      </c>
      <c r="G20" s="55">
        <f>+G50</f>
        <v>1346</v>
      </c>
      <c r="H20" s="28"/>
      <c r="I20" s="28"/>
    </row>
    <row r="21" spans="1:9" ht="28.5" customHeight="1">
      <c r="A21" s="196" t="s">
        <v>28</v>
      </c>
      <c r="B21" s="197"/>
      <c r="C21" s="198"/>
      <c r="D21" s="23" t="s">
        <v>29</v>
      </c>
      <c r="E21" s="53">
        <f>+E22+E53+E62+E67+E72</f>
        <v>5494964</v>
      </c>
      <c r="F21" s="53">
        <f>+F22+F53+F62+F67+F72</f>
        <v>10955</v>
      </c>
      <c r="G21" s="53">
        <f>+G22+G53+G62+G67+G72</f>
        <v>5505919</v>
      </c>
    </row>
    <row r="22" spans="1:9" ht="24" customHeight="1">
      <c r="A22" s="189" t="s">
        <v>30</v>
      </c>
      <c r="B22" s="190"/>
      <c r="C22" s="191"/>
      <c r="D22" s="51" t="s">
        <v>31</v>
      </c>
      <c r="E22" s="54">
        <f>+E23+E27+E30+E35+E38+E41+E44+E47+E50</f>
        <v>5378214</v>
      </c>
      <c r="F22" s="54">
        <f>+F23+F27+F30+F35+F38+F41+F44+F47+F50</f>
        <v>-12771</v>
      </c>
      <c r="G22" s="54">
        <f>+G23+G27+G30+G35+G38+G41+G44+G47+G50</f>
        <v>5365443</v>
      </c>
      <c r="H22" s="29"/>
      <c r="I22" s="29"/>
    </row>
    <row r="23" spans="1:9" s="20" customFormat="1" ht="25.5" customHeight="1">
      <c r="A23" s="182" t="s">
        <v>32</v>
      </c>
      <c r="B23" s="183"/>
      <c r="C23" s="184"/>
      <c r="D23" s="52" t="s">
        <v>165</v>
      </c>
      <c r="E23" s="55">
        <f>+E24</f>
        <v>4621700</v>
      </c>
      <c r="F23" s="55">
        <f>+F24</f>
        <v>6000</v>
      </c>
      <c r="G23" s="55">
        <f>+G24</f>
        <v>4627700</v>
      </c>
      <c r="H23" s="28"/>
      <c r="I23" s="28"/>
    </row>
    <row r="24" spans="1:9" s="20" customFormat="1">
      <c r="A24" s="171">
        <v>3</v>
      </c>
      <c r="B24" s="172"/>
      <c r="C24" s="173"/>
      <c r="D24" s="19" t="s">
        <v>10</v>
      </c>
      <c r="E24" s="56">
        <f>+E25+E26</f>
        <v>4621700</v>
      </c>
      <c r="F24" s="56">
        <f>+F25+F26</f>
        <v>6000</v>
      </c>
      <c r="G24" s="56">
        <f>+G25+G26</f>
        <v>4627700</v>
      </c>
      <c r="H24" s="28"/>
      <c r="I24" s="28"/>
    </row>
    <row r="25" spans="1:9">
      <c r="A25" s="21"/>
      <c r="B25" s="167">
        <v>31</v>
      </c>
      <c r="C25" s="195"/>
      <c r="D25" s="18" t="s">
        <v>11</v>
      </c>
      <c r="E25" s="57">
        <v>4535000</v>
      </c>
      <c r="F25" s="57">
        <v>-94500</v>
      </c>
      <c r="G25" s="57">
        <f>+E25+F25</f>
        <v>4440500</v>
      </c>
      <c r="H25" s="29"/>
      <c r="I25" s="29"/>
    </row>
    <row r="26" spans="1:9">
      <c r="A26" s="21"/>
      <c r="B26" s="167">
        <v>32</v>
      </c>
      <c r="C26" s="195"/>
      <c r="D26" s="18" t="s">
        <v>22</v>
      </c>
      <c r="E26" s="57">
        <v>86700</v>
      </c>
      <c r="F26" s="57">
        <v>100500</v>
      </c>
      <c r="G26" s="57">
        <f>+E26+F26</f>
        <v>187200</v>
      </c>
      <c r="H26" s="29"/>
      <c r="I26" s="29"/>
    </row>
    <row r="27" spans="1:9" s="20" customFormat="1" ht="25.5" customHeight="1">
      <c r="A27" s="182" t="s">
        <v>166</v>
      </c>
      <c r="B27" s="183"/>
      <c r="C27" s="184"/>
      <c r="D27" s="52" t="s">
        <v>167</v>
      </c>
      <c r="E27" s="58">
        <f t="shared" ref="E27:G28" si="0">+E28</f>
        <v>11151</v>
      </c>
      <c r="F27" s="58">
        <f t="shared" si="0"/>
        <v>0</v>
      </c>
      <c r="G27" s="58">
        <f t="shared" si="0"/>
        <v>11151</v>
      </c>
      <c r="H27" s="28"/>
      <c r="I27" s="28"/>
    </row>
    <row r="28" spans="1:9">
      <c r="A28" s="171">
        <v>3</v>
      </c>
      <c r="B28" s="172"/>
      <c r="C28" s="173"/>
      <c r="D28" s="19" t="s">
        <v>10</v>
      </c>
      <c r="E28" s="59">
        <f t="shared" si="0"/>
        <v>11151</v>
      </c>
      <c r="F28" s="59">
        <f t="shared" si="0"/>
        <v>0</v>
      </c>
      <c r="G28" s="59">
        <f t="shared" si="0"/>
        <v>11151</v>
      </c>
      <c r="H28" s="29"/>
      <c r="I28" s="29"/>
    </row>
    <row r="29" spans="1:9">
      <c r="A29" s="21"/>
      <c r="B29" s="167">
        <v>32</v>
      </c>
      <c r="C29" s="195"/>
      <c r="D29" s="18" t="s">
        <v>22</v>
      </c>
      <c r="E29" s="57">
        <v>11151</v>
      </c>
      <c r="F29" s="57">
        <v>0</v>
      </c>
      <c r="G29" s="57">
        <f>+E29+F29</f>
        <v>11151</v>
      </c>
      <c r="H29" s="29"/>
      <c r="I29" s="29"/>
    </row>
    <row r="30" spans="1:9" s="20" customFormat="1" ht="25.5" customHeight="1">
      <c r="A30" s="182" t="s">
        <v>168</v>
      </c>
      <c r="B30" s="183"/>
      <c r="C30" s="184"/>
      <c r="D30" s="52" t="s">
        <v>169</v>
      </c>
      <c r="E30" s="55">
        <f>+E31</f>
        <v>544390</v>
      </c>
      <c r="F30" s="55">
        <f>+F31</f>
        <v>-13050</v>
      </c>
      <c r="G30" s="55">
        <f>+G31</f>
        <v>531340</v>
      </c>
      <c r="H30" s="28"/>
      <c r="I30" s="28"/>
    </row>
    <row r="31" spans="1:9">
      <c r="A31" s="166">
        <v>3</v>
      </c>
      <c r="B31" s="167"/>
      <c r="C31" s="195"/>
      <c r="D31" s="19" t="s">
        <v>10</v>
      </c>
      <c r="E31" s="59">
        <f>+E32+E33+E34</f>
        <v>544390</v>
      </c>
      <c r="F31" s="59">
        <f>+F32+F33+F34</f>
        <v>-13050</v>
      </c>
      <c r="G31" s="59">
        <f>+G32+G33+G34</f>
        <v>531340</v>
      </c>
      <c r="H31" s="29"/>
      <c r="I31" s="29"/>
    </row>
    <row r="32" spans="1:9">
      <c r="A32" s="21"/>
      <c r="B32" s="31">
        <v>31</v>
      </c>
      <c r="C32" s="35"/>
      <c r="D32" s="18" t="s">
        <v>11</v>
      </c>
      <c r="E32" s="57"/>
      <c r="F32" s="57"/>
      <c r="G32" s="57">
        <f>+E32+F32</f>
        <v>0</v>
      </c>
    </row>
    <row r="33" spans="1:9">
      <c r="A33" s="21"/>
      <c r="B33" s="31">
        <v>32</v>
      </c>
      <c r="C33" s="35"/>
      <c r="D33" s="18" t="s">
        <v>22</v>
      </c>
      <c r="E33" s="57">
        <v>541240</v>
      </c>
      <c r="F33" s="57">
        <v>-13150</v>
      </c>
      <c r="G33" s="57">
        <f>+E33+F33</f>
        <v>528090</v>
      </c>
    </row>
    <row r="34" spans="1:9" ht="15" customHeight="1">
      <c r="A34" s="21"/>
      <c r="B34" s="31">
        <v>34</v>
      </c>
      <c r="C34" s="35"/>
      <c r="D34" s="18" t="s">
        <v>36</v>
      </c>
      <c r="E34" s="57">
        <v>3150</v>
      </c>
      <c r="F34" s="57">
        <v>100</v>
      </c>
      <c r="G34" s="57">
        <f>+E34+F34</f>
        <v>3250</v>
      </c>
    </row>
    <row r="35" spans="1:9" s="20" customFormat="1" ht="25.5" customHeight="1">
      <c r="A35" s="182" t="s">
        <v>170</v>
      </c>
      <c r="B35" s="183"/>
      <c r="C35" s="184"/>
      <c r="D35" s="52" t="s">
        <v>171</v>
      </c>
      <c r="E35" s="55">
        <f t="shared" ref="E35:G36" si="1">+E36</f>
        <v>4000</v>
      </c>
      <c r="F35" s="55">
        <f t="shared" si="1"/>
        <v>-2545</v>
      </c>
      <c r="G35" s="55">
        <f t="shared" si="1"/>
        <v>1455</v>
      </c>
      <c r="H35" s="28"/>
      <c r="I35" s="28"/>
    </row>
    <row r="36" spans="1:9">
      <c r="A36" s="166">
        <v>3</v>
      </c>
      <c r="B36" s="167"/>
      <c r="C36" s="195"/>
      <c r="D36" s="19" t="s">
        <v>10</v>
      </c>
      <c r="E36" s="59">
        <f t="shared" si="1"/>
        <v>4000</v>
      </c>
      <c r="F36" s="59">
        <f t="shared" si="1"/>
        <v>-2545</v>
      </c>
      <c r="G36" s="59">
        <f t="shared" si="1"/>
        <v>1455</v>
      </c>
      <c r="H36" s="29"/>
      <c r="I36" s="29"/>
    </row>
    <row r="37" spans="1:9">
      <c r="A37" s="21"/>
      <c r="B37" s="31">
        <v>32</v>
      </c>
      <c r="C37" s="35"/>
      <c r="D37" s="18" t="s">
        <v>22</v>
      </c>
      <c r="E37" s="57">
        <v>4000</v>
      </c>
      <c r="F37" s="57">
        <v>-2545</v>
      </c>
      <c r="G37" s="57">
        <f>+E37+F37</f>
        <v>1455</v>
      </c>
    </row>
    <row r="38" spans="1:9" s="20" customFormat="1" ht="25.5" customHeight="1">
      <c r="A38" s="182" t="s">
        <v>172</v>
      </c>
      <c r="B38" s="183"/>
      <c r="C38" s="184"/>
      <c r="D38" s="52" t="s">
        <v>173</v>
      </c>
      <c r="E38" s="55">
        <f t="shared" ref="E38:G39" si="2">+E39</f>
        <v>186500</v>
      </c>
      <c r="F38" s="55">
        <f t="shared" si="2"/>
        <v>-24176</v>
      </c>
      <c r="G38" s="55">
        <f t="shared" si="2"/>
        <v>162324</v>
      </c>
    </row>
    <row r="39" spans="1:9">
      <c r="A39" s="166">
        <v>3</v>
      </c>
      <c r="B39" s="167"/>
      <c r="C39" s="195"/>
      <c r="D39" s="19" t="s">
        <v>10</v>
      </c>
      <c r="E39" s="59">
        <f t="shared" si="2"/>
        <v>186500</v>
      </c>
      <c r="F39" s="59">
        <f t="shared" si="2"/>
        <v>-24176</v>
      </c>
      <c r="G39" s="59">
        <f t="shared" si="2"/>
        <v>162324</v>
      </c>
      <c r="H39" s="29"/>
      <c r="I39" s="29"/>
    </row>
    <row r="40" spans="1:9">
      <c r="A40" s="21"/>
      <c r="B40" s="31">
        <v>32</v>
      </c>
      <c r="C40" s="35"/>
      <c r="D40" s="18" t="s">
        <v>22</v>
      </c>
      <c r="E40" s="57">
        <v>186500</v>
      </c>
      <c r="F40" s="57">
        <f>-11676-12500</f>
        <v>-24176</v>
      </c>
      <c r="G40" s="57">
        <f>+E40+F40</f>
        <v>162324</v>
      </c>
    </row>
    <row r="41" spans="1:9" s="20" customFormat="1" ht="25.5" customHeight="1">
      <c r="A41" s="182" t="s">
        <v>174</v>
      </c>
      <c r="B41" s="183"/>
      <c r="C41" s="184"/>
      <c r="D41" s="52" t="s">
        <v>175</v>
      </c>
      <c r="E41" s="55">
        <f t="shared" ref="E41:G42" si="3">+E42</f>
        <v>0</v>
      </c>
      <c r="F41" s="55">
        <f t="shared" si="3"/>
        <v>19800</v>
      </c>
      <c r="G41" s="55">
        <f t="shared" si="3"/>
        <v>19800</v>
      </c>
    </row>
    <row r="42" spans="1:9">
      <c r="A42" s="166">
        <v>3</v>
      </c>
      <c r="B42" s="167"/>
      <c r="C42" s="195"/>
      <c r="D42" s="19" t="s">
        <v>10</v>
      </c>
      <c r="E42" s="57">
        <f t="shared" si="3"/>
        <v>0</v>
      </c>
      <c r="F42" s="57">
        <f t="shared" si="3"/>
        <v>19800</v>
      </c>
      <c r="G42" s="57">
        <f t="shared" si="3"/>
        <v>19800</v>
      </c>
    </row>
    <row r="43" spans="1:9">
      <c r="A43" s="21"/>
      <c r="B43" s="31">
        <v>32</v>
      </c>
      <c r="C43" s="35"/>
      <c r="D43" s="18" t="s">
        <v>22</v>
      </c>
      <c r="E43" s="57">
        <v>0</v>
      </c>
      <c r="F43" s="57">
        <f>7300+12500</f>
        <v>19800</v>
      </c>
      <c r="G43" s="57">
        <f>+E43+F43</f>
        <v>19800</v>
      </c>
    </row>
    <row r="44" spans="1:9" s="20" customFormat="1" ht="25.5" customHeight="1">
      <c r="A44" s="182" t="s">
        <v>176</v>
      </c>
      <c r="B44" s="183"/>
      <c r="C44" s="184"/>
      <c r="D44" s="52" t="s">
        <v>177</v>
      </c>
      <c r="E44" s="55">
        <f t="shared" ref="E44:G45" si="4">+E45</f>
        <v>1327</v>
      </c>
      <c r="F44" s="55">
        <f t="shared" si="4"/>
        <v>0</v>
      </c>
      <c r="G44" s="55">
        <f t="shared" si="4"/>
        <v>1327</v>
      </c>
    </row>
    <row r="45" spans="1:9">
      <c r="A45" s="166">
        <v>3</v>
      </c>
      <c r="B45" s="167"/>
      <c r="C45" s="195"/>
      <c r="D45" s="19" t="s">
        <v>10</v>
      </c>
      <c r="E45" s="57">
        <f t="shared" si="4"/>
        <v>1327</v>
      </c>
      <c r="F45" s="57">
        <f t="shared" si="4"/>
        <v>0</v>
      </c>
      <c r="G45" s="57">
        <f t="shared" si="4"/>
        <v>1327</v>
      </c>
    </row>
    <row r="46" spans="1:9">
      <c r="A46" s="21"/>
      <c r="B46" s="31">
        <v>32</v>
      </c>
      <c r="C46" s="35"/>
      <c r="D46" s="18" t="s">
        <v>22</v>
      </c>
      <c r="E46" s="57">
        <v>1327</v>
      </c>
      <c r="F46" s="57">
        <v>0</v>
      </c>
      <c r="G46" s="57">
        <f>+E46+F46</f>
        <v>1327</v>
      </c>
    </row>
    <row r="47" spans="1:9" s="20" customFormat="1" ht="25.5" customHeight="1">
      <c r="A47" s="182" t="s">
        <v>33</v>
      </c>
      <c r="B47" s="183"/>
      <c r="C47" s="184"/>
      <c r="D47" s="52" t="s">
        <v>198</v>
      </c>
      <c r="E47" s="55">
        <f t="shared" ref="E47:G48" si="5">+E48</f>
        <v>9000</v>
      </c>
      <c r="F47" s="55">
        <f t="shared" si="5"/>
        <v>0</v>
      </c>
      <c r="G47" s="55">
        <f t="shared" si="5"/>
        <v>9000</v>
      </c>
    </row>
    <row r="48" spans="1:9">
      <c r="A48" s="166">
        <v>3</v>
      </c>
      <c r="B48" s="167"/>
      <c r="C48" s="195"/>
      <c r="D48" s="19" t="s">
        <v>10</v>
      </c>
      <c r="E48" s="59">
        <f t="shared" si="5"/>
        <v>9000</v>
      </c>
      <c r="F48" s="59">
        <f t="shared" si="5"/>
        <v>0</v>
      </c>
      <c r="G48" s="59">
        <f t="shared" si="5"/>
        <v>9000</v>
      </c>
    </row>
    <row r="49" spans="1:7">
      <c r="A49" s="21"/>
      <c r="B49" s="31">
        <v>32</v>
      </c>
      <c r="C49" s="35"/>
      <c r="D49" s="18" t="s">
        <v>22</v>
      </c>
      <c r="E49" s="57">
        <v>9000</v>
      </c>
      <c r="F49" s="57">
        <v>0</v>
      </c>
      <c r="G49" s="57">
        <f>+E49+F49</f>
        <v>9000</v>
      </c>
    </row>
    <row r="50" spans="1:7" s="20" customFormat="1" ht="25.5" customHeight="1">
      <c r="A50" s="182" t="s">
        <v>181</v>
      </c>
      <c r="B50" s="183"/>
      <c r="C50" s="184"/>
      <c r="D50" s="52" t="s">
        <v>199</v>
      </c>
      <c r="E50" s="55">
        <f t="shared" ref="E50:G51" si="6">+E51</f>
        <v>146</v>
      </c>
      <c r="F50" s="55">
        <f t="shared" si="6"/>
        <v>1200</v>
      </c>
      <c r="G50" s="55">
        <f t="shared" si="6"/>
        <v>1346</v>
      </c>
    </row>
    <row r="51" spans="1:7">
      <c r="A51" s="166">
        <v>3</v>
      </c>
      <c r="B51" s="167"/>
      <c r="C51" s="195"/>
      <c r="D51" s="19" t="s">
        <v>10</v>
      </c>
      <c r="E51" s="59">
        <f t="shared" si="6"/>
        <v>146</v>
      </c>
      <c r="F51" s="59">
        <f t="shared" si="6"/>
        <v>1200</v>
      </c>
      <c r="G51" s="59">
        <f t="shared" si="6"/>
        <v>1346</v>
      </c>
    </row>
    <row r="52" spans="1:7">
      <c r="A52" s="21"/>
      <c r="B52" s="31">
        <v>32</v>
      </c>
      <c r="C52" s="35"/>
      <c r="D52" s="18" t="s">
        <v>22</v>
      </c>
      <c r="E52" s="57">
        <v>146</v>
      </c>
      <c r="F52" s="57">
        <v>1200</v>
      </c>
      <c r="G52" s="57">
        <f>+E52+F52</f>
        <v>1346</v>
      </c>
    </row>
    <row r="53" spans="1:7" ht="24" customHeight="1">
      <c r="A53" s="189" t="s">
        <v>34</v>
      </c>
      <c r="B53" s="190"/>
      <c r="C53" s="191"/>
      <c r="D53" s="51" t="s">
        <v>35</v>
      </c>
      <c r="E53" s="60">
        <f>+E54+E59</f>
        <v>30900</v>
      </c>
      <c r="F53" s="60">
        <f>+F54+F59</f>
        <v>-1000</v>
      </c>
      <c r="G53" s="60">
        <f>+G54+G59</f>
        <v>29900</v>
      </c>
    </row>
    <row r="54" spans="1:7" s="20" customFormat="1" ht="25.5" customHeight="1">
      <c r="A54" s="182" t="s">
        <v>176</v>
      </c>
      <c r="B54" s="183"/>
      <c r="C54" s="184"/>
      <c r="D54" s="52" t="s">
        <v>177</v>
      </c>
      <c r="E54" s="55">
        <f>+E55+E57</f>
        <v>29900</v>
      </c>
      <c r="F54" s="55">
        <f>+F55+F57</f>
        <v>0</v>
      </c>
      <c r="G54" s="55">
        <f>+G55+G57</f>
        <v>29900</v>
      </c>
    </row>
    <row r="55" spans="1:7" s="20" customFormat="1">
      <c r="A55" s="171">
        <v>3</v>
      </c>
      <c r="B55" s="172"/>
      <c r="C55" s="173"/>
      <c r="D55" s="19" t="s">
        <v>10</v>
      </c>
      <c r="E55" s="56">
        <f>+E56</f>
        <v>14400</v>
      </c>
      <c r="F55" s="56">
        <f>+F56</f>
        <v>0</v>
      </c>
      <c r="G55" s="56">
        <f>+G56</f>
        <v>14400</v>
      </c>
    </row>
    <row r="56" spans="1:7">
      <c r="A56" s="21"/>
      <c r="B56" s="31">
        <v>32</v>
      </c>
      <c r="C56" s="35"/>
      <c r="D56" s="18" t="s">
        <v>22</v>
      </c>
      <c r="E56" s="57">
        <v>14400</v>
      </c>
      <c r="F56" s="57">
        <v>0</v>
      </c>
      <c r="G56" s="57">
        <f>+E56+F56</f>
        <v>14400</v>
      </c>
    </row>
    <row r="57" spans="1:7" s="20" customFormat="1">
      <c r="A57" s="171">
        <v>4</v>
      </c>
      <c r="B57" s="172"/>
      <c r="C57" s="173"/>
      <c r="D57" s="19" t="s">
        <v>37</v>
      </c>
      <c r="E57" s="56">
        <f>+E58</f>
        <v>15500</v>
      </c>
      <c r="F57" s="56">
        <f>+F58</f>
        <v>0</v>
      </c>
      <c r="G57" s="56">
        <f>+G58</f>
        <v>15500</v>
      </c>
    </row>
    <row r="58" spans="1:7">
      <c r="A58" s="21"/>
      <c r="B58" s="31">
        <v>42</v>
      </c>
      <c r="C58" s="35"/>
      <c r="D58" s="18" t="s">
        <v>25</v>
      </c>
      <c r="E58" s="57">
        <v>15500</v>
      </c>
      <c r="F58" s="57">
        <v>0</v>
      </c>
      <c r="G58" s="57">
        <f>+E58+F58</f>
        <v>15500</v>
      </c>
    </row>
    <row r="59" spans="1:7" s="20" customFormat="1" ht="25.5" customHeight="1">
      <c r="A59" s="182" t="s">
        <v>178</v>
      </c>
      <c r="B59" s="183"/>
      <c r="C59" s="184"/>
      <c r="D59" s="52" t="s">
        <v>179</v>
      </c>
      <c r="E59" s="55">
        <f t="shared" ref="E59:G60" si="7">+E60</f>
        <v>1000</v>
      </c>
      <c r="F59" s="55">
        <f t="shared" si="7"/>
        <v>-1000</v>
      </c>
      <c r="G59" s="55">
        <f t="shared" si="7"/>
        <v>0</v>
      </c>
    </row>
    <row r="60" spans="1:7" s="20" customFormat="1">
      <c r="A60" s="171">
        <v>3</v>
      </c>
      <c r="B60" s="172"/>
      <c r="C60" s="173"/>
      <c r="D60" s="19" t="s">
        <v>10</v>
      </c>
      <c r="E60" s="56">
        <f t="shared" si="7"/>
        <v>1000</v>
      </c>
      <c r="F60" s="56">
        <f t="shared" si="7"/>
        <v>-1000</v>
      </c>
      <c r="G60" s="56">
        <f t="shared" si="7"/>
        <v>0</v>
      </c>
    </row>
    <row r="61" spans="1:7">
      <c r="A61" s="21"/>
      <c r="B61" s="31">
        <v>32</v>
      </c>
      <c r="C61" s="35"/>
      <c r="D61" s="18" t="s">
        <v>22</v>
      </c>
      <c r="E61" s="57">
        <v>1000</v>
      </c>
      <c r="F61" s="57">
        <v>-1000</v>
      </c>
      <c r="G61" s="57">
        <f>+E61+F61</f>
        <v>0</v>
      </c>
    </row>
    <row r="62" spans="1:7" ht="24.75" customHeight="1">
      <c r="A62" s="189" t="s">
        <v>46</v>
      </c>
      <c r="B62" s="190"/>
      <c r="C62" s="191"/>
      <c r="D62" s="51" t="s">
        <v>200</v>
      </c>
      <c r="E62" s="54">
        <f t="shared" ref="E62:G63" si="8">+E63</f>
        <v>6950</v>
      </c>
      <c r="F62" s="54">
        <f t="shared" si="8"/>
        <v>1850</v>
      </c>
      <c r="G62" s="54">
        <f t="shared" si="8"/>
        <v>8800</v>
      </c>
    </row>
    <row r="63" spans="1:7" s="20" customFormat="1" ht="25.5" customHeight="1">
      <c r="A63" s="182" t="s">
        <v>168</v>
      </c>
      <c r="B63" s="183"/>
      <c r="C63" s="184"/>
      <c r="D63" s="52" t="s">
        <v>169</v>
      </c>
      <c r="E63" s="55">
        <f t="shared" si="8"/>
        <v>6950</v>
      </c>
      <c r="F63" s="55">
        <f t="shared" si="8"/>
        <v>1850</v>
      </c>
      <c r="G63" s="55">
        <f t="shared" si="8"/>
        <v>8800</v>
      </c>
    </row>
    <row r="64" spans="1:7" ht="15" customHeight="1">
      <c r="A64" s="199">
        <v>3</v>
      </c>
      <c r="B64" s="200"/>
      <c r="C64" s="201"/>
      <c r="D64" s="19" t="s">
        <v>10</v>
      </c>
      <c r="E64" s="57">
        <f>+E65+E66</f>
        <v>6950</v>
      </c>
      <c r="F64" s="57">
        <f>+F65+F66</f>
        <v>1850</v>
      </c>
      <c r="G64" s="57">
        <f>+G65+G66</f>
        <v>8800</v>
      </c>
    </row>
    <row r="65" spans="1:9" ht="15" customHeight="1">
      <c r="A65" s="32"/>
      <c r="B65" s="33">
        <v>31</v>
      </c>
      <c r="C65" s="34"/>
      <c r="D65" s="18" t="s">
        <v>11</v>
      </c>
      <c r="E65" s="57">
        <v>5750</v>
      </c>
      <c r="F65" s="57">
        <v>2350</v>
      </c>
      <c r="G65" s="57">
        <f>+E65+F65</f>
        <v>8100</v>
      </c>
    </row>
    <row r="66" spans="1:9" ht="15" customHeight="1">
      <c r="A66" s="32"/>
      <c r="B66" s="33">
        <v>32</v>
      </c>
      <c r="C66" s="34"/>
      <c r="D66" s="18" t="s">
        <v>22</v>
      </c>
      <c r="E66" s="57">
        <v>1200</v>
      </c>
      <c r="F66" s="57">
        <v>-500</v>
      </c>
      <c r="G66" s="57">
        <f>+E66+F66</f>
        <v>700</v>
      </c>
    </row>
    <row r="67" spans="1:9" ht="24.75" customHeight="1">
      <c r="A67" s="189" t="s">
        <v>201</v>
      </c>
      <c r="B67" s="190"/>
      <c r="C67" s="191"/>
      <c r="D67" s="51" t="s">
        <v>202</v>
      </c>
      <c r="E67" s="54">
        <f t="shared" ref="E67:G68" si="9">+E68</f>
        <v>0</v>
      </c>
      <c r="F67" s="54">
        <f t="shared" si="9"/>
        <v>27200</v>
      </c>
      <c r="G67" s="54">
        <f t="shared" si="9"/>
        <v>27200</v>
      </c>
    </row>
    <row r="68" spans="1:9" s="20" customFormat="1" ht="25.5" customHeight="1">
      <c r="A68" s="182" t="s">
        <v>168</v>
      </c>
      <c r="B68" s="183"/>
      <c r="C68" s="184"/>
      <c r="D68" s="52" t="s">
        <v>169</v>
      </c>
      <c r="E68" s="55">
        <f t="shared" si="9"/>
        <v>0</v>
      </c>
      <c r="F68" s="55">
        <f t="shared" si="9"/>
        <v>27200</v>
      </c>
      <c r="G68" s="55">
        <f t="shared" si="9"/>
        <v>27200</v>
      </c>
    </row>
    <row r="69" spans="1:9" ht="15" customHeight="1">
      <c r="A69" s="199">
        <v>3</v>
      </c>
      <c r="B69" s="200"/>
      <c r="C69" s="201"/>
      <c r="D69" s="19" t="s">
        <v>10</v>
      </c>
      <c r="E69" s="57">
        <f>+E70+E71</f>
        <v>0</v>
      </c>
      <c r="F69" s="57">
        <f>+F70+F71</f>
        <v>27200</v>
      </c>
      <c r="G69" s="57">
        <f>+G70+G71</f>
        <v>27200</v>
      </c>
    </row>
    <row r="70" spans="1:9" ht="15" customHeight="1">
      <c r="A70" s="32"/>
      <c r="B70" s="33">
        <v>31</v>
      </c>
      <c r="C70" s="34"/>
      <c r="D70" s="18" t="s">
        <v>11</v>
      </c>
      <c r="E70" s="57">
        <v>0</v>
      </c>
      <c r="F70" s="57">
        <v>3200</v>
      </c>
      <c r="G70" s="57">
        <f>+E70+F70</f>
        <v>3200</v>
      </c>
    </row>
    <row r="71" spans="1:9" ht="15" customHeight="1">
      <c r="A71" s="32"/>
      <c r="B71" s="33">
        <v>32</v>
      </c>
      <c r="C71" s="34"/>
      <c r="D71" s="18" t="s">
        <v>22</v>
      </c>
      <c r="E71" s="57">
        <v>0</v>
      </c>
      <c r="F71" s="57">
        <v>24000</v>
      </c>
      <c r="G71" s="57">
        <f>+E71+F71</f>
        <v>24000</v>
      </c>
    </row>
    <row r="72" spans="1:9" ht="24" customHeight="1">
      <c r="A72" s="189" t="s">
        <v>47</v>
      </c>
      <c r="B72" s="190"/>
      <c r="C72" s="191"/>
      <c r="D72" s="51" t="s">
        <v>48</v>
      </c>
      <c r="E72" s="54">
        <f>+E73+E76+E79</f>
        <v>78900</v>
      </c>
      <c r="F72" s="54">
        <f>+F73+F76+F79</f>
        <v>-4324</v>
      </c>
      <c r="G72" s="54">
        <f>+G73+G76+G79</f>
        <v>74576</v>
      </c>
    </row>
    <row r="73" spans="1:9" s="20" customFormat="1" ht="25.5" customHeight="1">
      <c r="A73" s="182" t="s">
        <v>168</v>
      </c>
      <c r="B73" s="183"/>
      <c r="C73" s="184"/>
      <c r="D73" s="52" t="s">
        <v>169</v>
      </c>
      <c r="E73" s="55">
        <f t="shared" ref="E73:G74" si="10">+E74</f>
        <v>65900</v>
      </c>
      <c r="F73" s="55">
        <f t="shared" si="10"/>
        <v>-16000</v>
      </c>
      <c r="G73" s="55">
        <f t="shared" si="10"/>
        <v>49900</v>
      </c>
      <c r="H73" s="28"/>
      <c r="I73" s="28"/>
    </row>
    <row r="74" spans="1:9" s="20" customFormat="1">
      <c r="A74" s="171">
        <v>4</v>
      </c>
      <c r="B74" s="172"/>
      <c r="C74" s="173"/>
      <c r="D74" s="19" t="s">
        <v>37</v>
      </c>
      <c r="E74" s="56">
        <f t="shared" si="10"/>
        <v>65900</v>
      </c>
      <c r="F74" s="56">
        <f t="shared" si="10"/>
        <v>-16000</v>
      </c>
      <c r="G74" s="56">
        <f t="shared" si="10"/>
        <v>49900</v>
      </c>
      <c r="H74" s="28"/>
      <c r="I74" s="28"/>
    </row>
    <row r="75" spans="1:9">
      <c r="A75" s="21"/>
      <c r="B75" s="31">
        <v>42</v>
      </c>
      <c r="C75" s="35"/>
      <c r="D75" s="18" t="s">
        <v>25</v>
      </c>
      <c r="E75" s="57">
        <v>65900</v>
      </c>
      <c r="F75" s="57">
        <v>-16000</v>
      </c>
      <c r="G75" s="57">
        <f>+E75+F75</f>
        <v>49900</v>
      </c>
    </row>
    <row r="76" spans="1:9" s="20" customFormat="1" ht="25.5" customHeight="1">
      <c r="A76" s="182" t="s">
        <v>172</v>
      </c>
      <c r="B76" s="183"/>
      <c r="C76" s="184"/>
      <c r="D76" s="52" t="s">
        <v>173</v>
      </c>
      <c r="E76" s="58">
        <f t="shared" ref="E76:G77" si="11">+E77</f>
        <v>6000</v>
      </c>
      <c r="F76" s="58">
        <f t="shared" si="11"/>
        <v>11676</v>
      </c>
      <c r="G76" s="58">
        <f t="shared" si="11"/>
        <v>17676</v>
      </c>
    </row>
    <row r="77" spans="1:9" s="20" customFormat="1">
      <c r="A77" s="37">
        <v>4</v>
      </c>
      <c r="B77" s="38"/>
      <c r="C77" s="39"/>
      <c r="D77" s="19" t="s">
        <v>37</v>
      </c>
      <c r="E77" s="61">
        <f t="shared" si="11"/>
        <v>6000</v>
      </c>
      <c r="F77" s="61">
        <f t="shared" si="11"/>
        <v>11676</v>
      </c>
      <c r="G77" s="61">
        <f t="shared" si="11"/>
        <v>17676</v>
      </c>
    </row>
    <row r="78" spans="1:9">
      <c r="A78" s="21"/>
      <c r="B78" s="31">
        <v>42</v>
      </c>
      <c r="C78" s="35"/>
      <c r="D78" s="18" t="s">
        <v>25</v>
      </c>
      <c r="E78" s="57">
        <v>6000</v>
      </c>
      <c r="F78" s="57">
        <v>11676</v>
      </c>
      <c r="G78" s="57">
        <f>+E78+F78</f>
        <v>17676</v>
      </c>
    </row>
    <row r="79" spans="1:9" s="20" customFormat="1" ht="25.5" customHeight="1">
      <c r="A79" s="182" t="s">
        <v>33</v>
      </c>
      <c r="B79" s="183"/>
      <c r="C79" s="184"/>
      <c r="D79" s="52" t="s">
        <v>198</v>
      </c>
      <c r="E79" s="55">
        <f t="shared" ref="E79:G80" si="12">+E80</f>
        <v>7000</v>
      </c>
      <c r="F79" s="55">
        <f t="shared" si="12"/>
        <v>0</v>
      </c>
      <c r="G79" s="55">
        <f t="shared" si="12"/>
        <v>7000</v>
      </c>
    </row>
    <row r="80" spans="1:9" s="20" customFormat="1">
      <c r="A80" s="171">
        <v>4</v>
      </c>
      <c r="B80" s="172"/>
      <c r="C80" s="173"/>
      <c r="D80" s="19" t="s">
        <v>12</v>
      </c>
      <c r="E80" s="56">
        <f t="shared" si="12"/>
        <v>7000</v>
      </c>
      <c r="F80" s="56">
        <f t="shared" si="12"/>
        <v>0</v>
      </c>
      <c r="G80" s="56">
        <f t="shared" si="12"/>
        <v>7000</v>
      </c>
    </row>
    <row r="81" spans="1:7">
      <c r="A81" s="186">
        <v>42</v>
      </c>
      <c r="B81" s="187"/>
      <c r="C81" s="188"/>
      <c r="D81" s="18" t="s">
        <v>25</v>
      </c>
      <c r="E81" s="57">
        <v>7000</v>
      </c>
      <c r="F81" s="57">
        <v>0</v>
      </c>
      <c r="G81" s="57">
        <f>+E81+F81</f>
        <v>7000</v>
      </c>
    </row>
    <row r="83" spans="1:7">
      <c r="C83" s="50"/>
    </row>
  </sheetData>
  <mergeCells count="58">
    <mergeCell ref="A10:C10"/>
    <mergeCell ref="A19:C19"/>
    <mergeCell ref="A20:C20"/>
    <mergeCell ref="A16:C16"/>
    <mergeCell ref="A17:C17"/>
    <mergeCell ref="A18:C18"/>
    <mergeCell ref="A11:C11"/>
    <mergeCell ref="A12:C12"/>
    <mergeCell ref="A13:C13"/>
    <mergeCell ref="A14:C14"/>
    <mergeCell ref="A15:C15"/>
    <mergeCell ref="A68:C68"/>
    <mergeCell ref="A69:C69"/>
    <mergeCell ref="A44:C44"/>
    <mergeCell ref="A45:C45"/>
    <mergeCell ref="A59:C59"/>
    <mergeCell ref="A60:C60"/>
    <mergeCell ref="A67:C67"/>
    <mergeCell ref="A5:G5"/>
    <mergeCell ref="A6:G6"/>
    <mergeCell ref="A21:C21"/>
    <mergeCell ref="A64:C64"/>
    <mergeCell ref="A23:C23"/>
    <mergeCell ref="A63:C63"/>
    <mergeCell ref="A22:C22"/>
    <mergeCell ref="A51:C51"/>
    <mergeCell ref="A53:C53"/>
    <mergeCell ref="A54:C54"/>
    <mergeCell ref="A38:C38"/>
    <mergeCell ref="A62:C62"/>
    <mergeCell ref="A55:C55"/>
    <mergeCell ref="A57:C57"/>
    <mergeCell ref="A48:C48"/>
    <mergeCell ref="A50:C50"/>
    <mergeCell ref="A28:C28"/>
    <mergeCell ref="A31:C31"/>
    <mergeCell ref="A41:C41"/>
    <mergeCell ref="A47:C47"/>
    <mergeCell ref="A42:C42"/>
    <mergeCell ref="A39:C39"/>
    <mergeCell ref="A35:C35"/>
    <mergeCell ref="A36:C36"/>
    <mergeCell ref="A79:C79"/>
    <mergeCell ref="A80:C80"/>
    <mergeCell ref="A3:G3"/>
    <mergeCell ref="A1:G1"/>
    <mergeCell ref="A81:C81"/>
    <mergeCell ref="A72:C72"/>
    <mergeCell ref="A76:C76"/>
    <mergeCell ref="A9:C9"/>
    <mergeCell ref="A27:C27"/>
    <mergeCell ref="A30:C30"/>
    <mergeCell ref="B25:C25"/>
    <mergeCell ref="B26:C26"/>
    <mergeCell ref="B29:C29"/>
    <mergeCell ref="A73:C73"/>
    <mergeCell ref="A74:C74"/>
    <mergeCell ref="A24:C24"/>
  </mergeCells>
  <pageMargins left="0.7" right="0.7" top="0.75" bottom="0.75" header="0.3" footer="0.3"/>
  <pageSetup paperSize="9"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037F-20FD-4599-BE73-83620152FF27}">
  <dimension ref="A1:D90"/>
  <sheetViews>
    <sheetView topLeftCell="A55" workbookViewId="0">
      <selection activeCell="A75" sqref="A75"/>
    </sheetView>
  </sheetViews>
  <sheetFormatPr defaultRowHeight="15"/>
  <cols>
    <col min="1" max="1" width="116.28515625" customWidth="1"/>
    <col min="4" max="4" width="10.42578125" bestFit="1" customWidth="1"/>
  </cols>
  <sheetData>
    <row r="1" spans="1:4" ht="15.75">
      <c r="A1" s="72" t="s">
        <v>86</v>
      </c>
    </row>
    <row r="2" spans="1:4" ht="15.75">
      <c r="A2" s="73"/>
    </row>
    <row r="3" spans="1:4" ht="15.75">
      <c r="A3" s="73" t="s">
        <v>260</v>
      </c>
    </row>
    <row r="4" spans="1:4" ht="15.75">
      <c r="A4" s="73" t="s">
        <v>87</v>
      </c>
    </row>
    <row r="5" spans="1:4">
      <c r="A5" s="74"/>
    </row>
    <row r="6" spans="1:4">
      <c r="A6" s="75" t="s">
        <v>88</v>
      </c>
    </row>
    <row r="7" spans="1:4">
      <c r="A7" s="74"/>
    </row>
    <row r="8" spans="1:4" ht="45">
      <c r="A8" s="125" t="s">
        <v>204</v>
      </c>
    </row>
    <row r="9" spans="1:4">
      <c r="A9" s="76"/>
    </row>
    <row r="10" spans="1:4" ht="60">
      <c r="A10" s="125" t="s">
        <v>152</v>
      </c>
    </row>
    <row r="11" spans="1:4">
      <c r="A11" s="76"/>
    </row>
    <row r="12" spans="1:4">
      <c r="A12" s="76" t="s">
        <v>205</v>
      </c>
    </row>
    <row r="13" spans="1:4">
      <c r="A13" s="76" t="s">
        <v>206</v>
      </c>
      <c r="D13" s="128"/>
    </row>
    <row r="14" spans="1:4">
      <c r="A14" s="76" t="s">
        <v>207</v>
      </c>
      <c r="D14" s="128"/>
    </row>
    <row r="15" spans="1:4">
      <c r="A15" s="76" t="s">
        <v>208</v>
      </c>
      <c r="D15" s="128"/>
    </row>
    <row r="16" spans="1:4">
      <c r="A16" s="76" t="s">
        <v>209</v>
      </c>
    </row>
    <row r="17" spans="1:1">
      <c r="A17" s="76"/>
    </row>
    <row r="18" spans="1:1">
      <c r="A18" s="76"/>
    </row>
    <row r="19" spans="1:1" ht="36.75" customHeight="1">
      <c r="A19" s="126" t="s">
        <v>241</v>
      </c>
    </row>
    <row r="20" spans="1:1" ht="30">
      <c r="A20" s="125" t="s">
        <v>240</v>
      </c>
    </row>
    <row r="21" spans="1:1">
      <c r="A21" s="125" t="s">
        <v>210</v>
      </c>
    </row>
    <row r="22" spans="1:1">
      <c r="A22" s="125"/>
    </row>
    <row r="23" spans="1:1">
      <c r="A23" s="125" t="s">
        <v>242</v>
      </c>
    </row>
    <row r="24" spans="1:1">
      <c r="A24" s="76" t="s">
        <v>148</v>
      </c>
    </row>
    <row r="25" spans="1:1" ht="30">
      <c r="A25" s="125" t="s">
        <v>153</v>
      </c>
    </row>
    <row r="26" spans="1:1">
      <c r="A26" s="125"/>
    </row>
    <row r="27" spans="1:1">
      <c r="A27" s="76" t="s">
        <v>211</v>
      </c>
    </row>
    <row r="28" spans="1:1" ht="30">
      <c r="A28" s="125" t="s">
        <v>212</v>
      </c>
    </row>
    <row r="29" spans="1:1">
      <c r="A29" s="125"/>
    </row>
    <row r="30" spans="1:1" ht="45">
      <c r="A30" s="126" t="s">
        <v>267</v>
      </c>
    </row>
    <row r="31" spans="1:1" ht="30">
      <c r="A31" s="125" t="s">
        <v>154</v>
      </c>
    </row>
    <row r="32" spans="1:1" ht="45">
      <c r="A32" s="125" t="s">
        <v>243</v>
      </c>
    </row>
    <row r="33" spans="1:1">
      <c r="A33" s="76" t="s">
        <v>213</v>
      </c>
    </row>
    <row r="34" spans="1:1">
      <c r="A34" s="76" t="s">
        <v>144</v>
      </c>
    </row>
    <row r="35" spans="1:1">
      <c r="A35" s="76"/>
    </row>
    <row r="36" spans="1:1" ht="45">
      <c r="A36" s="126" t="s">
        <v>268</v>
      </c>
    </row>
    <row r="37" spans="1:1">
      <c r="A37" s="76"/>
    </row>
    <row r="38" spans="1:1">
      <c r="A38" s="126" t="s">
        <v>214</v>
      </c>
    </row>
    <row r="39" spans="1:1">
      <c r="A39" s="76" t="s">
        <v>89</v>
      </c>
    </row>
    <row r="40" spans="1:1" ht="30">
      <c r="A40" s="125" t="s">
        <v>215</v>
      </c>
    </row>
    <row r="41" spans="1:1" ht="30">
      <c r="A41" s="125" t="s">
        <v>155</v>
      </c>
    </row>
    <row r="42" spans="1:1">
      <c r="A42" s="76" t="s">
        <v>90</v>
      </c>
    </row>
    <row r="43" spans="1:1">
      <c r="A43" s="76" t="s">
        <v>91</v>
      </c>
    </row>
    <row r="44" spans="1:1" ht="30">
      <c r="A44" s="125" t="s">
        <v>216</v>
      </c>
    </row>
    <row r="45" spans="1:1">
      <c r="A45" s="76"/>
    </row>
    <row r="46" spans="1:1" ht="30">
      <c r="A46" s="126" t="s">
        <v>244</v>
      </c>
    </row>
    <row r="47" spans="1:1" ht="30">
      <c r="A47" s="125" t="s">
        <v>156</v>
      </c>
    </row>
    <row r="48" spans="1:1" ht="45">
      <c r="A48" s="125" t="s">
        <v>245</v>
      </c>
    </row>
    <row r="49" spans="1:1" ht="39" customHeight="1">
      <c r="A49" s="125" t="s">
        <v>266</v>
      </c>
    </row>
    <row r="50" spans="1:1">
      <c r="A50" s="76"/>
    </row>
    <row r="51" spans="1:1" ht="30">
      <c r="A51" s="126" t="s">
        <v>246</v>
      </c>
    </row>
    <row r="52" spans="1:1">
      <c r="A52" s="76"/>
    </row>
    <row r="53" spans="1:1">
      <c r="A53" s="76"/>
    </row>
    <row r="54" spans="1:1">
      <c r="A54" s="76"/>
    </row>
    <row r="55" spans="1:1">
      <c r="A55" s="76"/>
    </row>
    <row r="56" spans="1:1">
      <c r="A56" s="76"/>
    </row>
    <row r="57" spans="1:1">
      <c r="A57" s="77" t="s">
        <v>92</v>
      </c>
    </row>
    <row r="58" spans="1:1">
      <c r="A58" s="76"/>
    </row>
    <row r="59" spans="1:1" ht="30">
      <c r="A59" s="125" t="s">
        <v>247</v>
      </c>
    </row>
    <row r="60" spans="1:1">
      <c r="A60" s="76"/>
    </row>
    <row r="61" spans="1:1">
      <c r="A61" s="76" t="s">
        <v>93</v>
      </c>
    </row>
    <row r="62" spans="1:1">
      <c r="A62" s="76"/>
    </row>
    <row r="63" spans="1:1">
      <c r="A63" s="76"/>
    </row>
    <row r="64" spans="1:1" ht="30">
      <c r="A64" s="126" t="s">
        <v>217</v>
      </c>
    </row>
    <row r="65" spans="1:1" ht="30">
      <c r="A65" s="125" t="s">
        <v>248</v>
      </c>
    </row>
    <row r="66" spans="1:1">
      <c r="A66" s="77"/>
    </row>
    <row r="67" spans="1:1">
      <c r="A67" s="77" t="s">
        <v>218</v>
      </c>
    </row>
    <row r="68" spans="1:1" ht="30">
      <c r="A68" s="125" t="s">
        <v>157</v>
      </c>
    </row>
    <row r="69" spans="1:1">
      <c r="A69" s="77"/>
    </row>
    <row r="70" spans="1:1" ht="45">
      <c r="A70" s="126" t="s">
        <v>219</v>
      </c>
    </row>
    <row r="71" spans="1:1">
      <c r="A71" s="126"/>
    </row>
    <row r="72" spans="1:1" ht="30">
      <c r="A72" s="126" t="s">
        <v>249</v>
      </c>
    </row>
    <row r="73" spans="1:1">
      <c r="A73" s="76"/>
    </row>
    <row r="74" spans="1:1" ht="41.25" customHeight="1">
      <c r="A74" s="126" t="s">
        <v>270</v>
      </c>
    </row>
    <row r="75" spans="1:1">
      <c r="A75" s="126"/>
    </row>
    <row r="76" spans="1:1" ht="45">
      <c r="A76" s="126" t="s">
        <v>269</v>
      </c>
    </row>
    <row r="77" spans="1:1">
      <c r="A77" s="76"/>
    </row>
    <row r="78" spans="1:1">
      <c r="A78" s="126" t="s">
        <v>220</v>
      </c>
    </row>
    <row r="79" spans="1:1">
      <c r="A79" s="126"/>
    </row>
    <row r="80" spans="1:1" ht="30">
      <c r="A80" s="126" t="s">
        <v>250</v>
      </c>
    </row>
    <row r="81" spans="1:1">
      <c r="A81" s="76"/>
    </row>
    <row r="82" spans="1:1" ht="30">
      <c r="A82" s="126" t="s">
        <v>251</v>
      </c>
    </row>
    <row r="83" spans="1:1">
      <c r="A83" s="76"/>
    </row>
    <row r="84" spans="1:1" ht="45">
      <c r="A84" s="126" t="s">
        <v>253</v>
      </c>
    </row>
    <row r="88" spans="1:1">
      <c r="A88" s="20" t="s">
        <v>252</v>
      </c>
    </row>
    <row r="90" spans="1:1" ht="138.75" customHeight="1">
      <c r="A90" s="131" t="s">
        <v>258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7C8D-99B9-4292-BD9B-BE321DB30B72}">
  <sheetPr>
    <pageSetUpPr fitToPage="1"/>
  </sheetPr>
  <dimension ref="A1:I138"/>
  <sheetViews>
    <sheetView topLeftCell="A124" workbookViewId="0">
      <selection activeCell="A131" sqref="A131"/>
    </sheetView>
  </sheetViews>
  <sheetFormatPr defaultRowHeight="15"/>
  <cols>
    <col min="1" max="1" width="65.42578125" customWidth="1"/>
    <col min="2" max="2" width="19.140625" customWidth="1"/>
    <col min="3" max="3" width="10.140625" customWidth="1"/>
  </cols>
  <sheetData>
    <row r="1" spans="1:7" ht="18">
      <c r="A1" s="278" t="s">
        <v>94</v>
      </c>
      <c r="B1" s="278"/>
      <c r="C1" s="278"/>
      <c r="D1" s="278"/>
      <c r="E1" s="278"/>
      <c r="F1" s="278"/>
      <c r="G1" s="278"/>
    </row>
    <row r="2" spans="1:7" ht="15.75">
      <c r="A2" s="109"/>
    </row>
    <row r="3" spans="1:7" ht="15.75">
      <c r="A3" s="277" t="s">
        <v>95</v>
      </c>
      <c r="B3" s="277"/>
      <c r="C3" s="277"/>
      <c r="D3" s="277"/>
      <c r="E3" s="277"/>
      <c r="F3" s="277"/>
      <c r="G3" s="277"/>
    </row>
    <row r="4" spans="1:7" ht="15.75">
      <c r="A4" s="109"/>
    </row>
    <row r="5" spans="1:7" ht="15.75">
      <c r="A5" s="277" t="s">
        <v>96</v>
      </c>
      <c r="B5" s="277"/>
      <c r="C5" s="277"/>
      <c r="D5" s="277"/>
      <c r="E5" s="277"/>
      <c r="F5" s="277"/>
      <c r="G5" s="277"/>
    </row>
    <row r="6" spans="1:7" ht="16.5" thickBot="1">
      <c r="A6" s="110"/>
    </row>
    <row r="7" spans="1:7" ht="16.5" thickBot="1">
      <c r="A7" s="237" t="s">
        <v>97</v>
      </c>
      <c r="B7" s="238"/>
      <c r="C7" s="238"/>
      <c r="D7" s="238"/>
      <c r="E7" s="238"/>
      <c r="F7" s="238"/>
      <c r="G7" s="239"/>
    </row>
    <row r="8" spans="1:7">
      <c r="A8" s="240" t="s">
        <v>98</v>
      </c>
      <c r="B8" s="241"/>
      <c r="C8" s="241"/>
      <c r="D8" s="241"/>
      <c r="E8" s="241"/>
      <c r="F8" s="241"/>
      <c r="G8" s="242"/>
    </row>
    <row r="9" spans="1:7">
      <c r="A9" s="243" t="s">
        <v>143</v>
      </c>
      <c r="B9" s="244"/>
      <c r="C9" s="244"/>
      <c r="D9" s="244"/>
      <c r="E9" s="244"/>
      <c r="F9" s="244"/>
      <c r="G9" s="245"/>
    </row>
    <row r="10" spans="1:7">
      <c r="A10" s="243" t="s">
        <v>132</v>
      </c>
      <c r="B10" s="244"/>
      <c r="C10" s="244"/>
      <c r="D10" s="244"/>
      <c r="E10" s="244"/>
      <c r="F10" s="244"/>
      <c r="G10" s="245"/>
    </row>
    <row r="11" spans="1:7">
      <c r="A11" s="243" t="s">
        <v>99</v>
      </c>
      <c r="B11" s="244"/>
      <c r="C11" s="244"/>
      <c r="D11" s="244"/>
      <c r="E11" s="244"/>
      <c r="F11" s="244"/>
      <c r="G11" s="245"/>
    </row>
    <row r="12" spans="1:7" ht="15.75" thickBot="1">
      <c r="A12" s="249" t="s">
        <v>221</v>
      </c>
      <c r="B12" s="250"/>
      <c r="C12" s="250"/>
      <c r="D12" s="250"/>
      <c r="E12" s="250"/>
      <c r="F12" s="250"/>
      <c r="G12" s="251"/>
    </row>
    <row r="13" spans="1:7">
      <c r="A13" s="246" t="s">
        <v>100</v>
      </c>
      <c r="B13" s="247"/>
      <c r="C13" s="247"/>
      <c r="D13" s="247"/>
      <c r="E13" s="247"/>
      <c r="F13" s="247"/>
      <c r="G13" s="248"/>
    </row>
    <row r="14" spans="1:7">
      <c r="A14" s="228" t="s">
        <v>101</v>
      </c>
      <c r="B14" s="229"/>
      <c r="C14" s="229"/>
      <c r="D14" s="229"/>
      <c r="E14" s="229"/>
      <c r="F14" s="229"/>
      <c r="G14" s="230"/>
    </row>
    <row r="15" spans="1:7">
      <c r="A15" s="204"/>
      <c r="B15" s="205"/>
      <c r="C15" s="205"/>
      <c r="D15" s="205"/>
      <c r="E15" s="205"/>
      <c r="F15" s="205"/>
      <c r="G15" s="206"/>
    </row>
    <row r="16" spans="1:7">
      <c r="A16" s="204" t="s">
        <v>102</v>
      </c>
      <c r="B16" s="205"/>
      <c r="C16" s="205"/>
      <c r="D16" s="205"/>
      <c r="E16" s="205"/>
      <c r="F16" s="205"/>
      <c r="G16" s="206"/>
    </row>
    <row r="17" spans="1:7" ht="15.75" thickBot="1">
      <c r="A17" s="207" t="s">
        <v>103</v>
      </c>
      <c r="B17" s="208"/>
      <c r="C17" s="208"/>
      <c r="D17" s="208"/>
      <c r="E17" s="208"/>
      <c r="F17" s="208"/>
      <c r="G17" s="209"/>
    </row>
    <row r="18" spans="1:7" ht="15.75" thickBot="1">
      <c r="A18" s="210" t="s">
        <v>104</v>
      </c>
      <c r="B18" s="211"/>
      <c r="C18" s="211"/>
      <c r="D18" s="211"/>
      <c r="E18" s="211"/>
      <c r="F18" s="211"/>
      <c r="G18" s="212"/>
    </row>
    <row r="19" spans="1:7" ht="15.75" thickBot="1">
      <c r="A19" s="213" t="s">
        <v>105</v>
      </c>
      <c r="B19" s="214"/>
      <c r="C19" s="214"/>
      <c r="D19" s="215"/>
      <c r="E19" s="219" t="s">
        <v>106</v>
      </c>
      <c r="F19" s="220"/>
      <c r="G19" s="221"/>
    </row>
    <row r="20" spans="1:7" ht="15.75" thickBot="1">
      <c r="A20" s="216"/>
      <c r="B20" s="217"/>
      <c r="C20" s="217"/>
      <c r="D20" s="218"/>
      <c r="E20" s="111" t="s">
        <v>222</v>
      </c>
      <c r="F20" s="111" t="s">
        <v>145</v>
      </c>
      <c r="G20" s="111" t="s">
        <v>146</v>
      </c>
    </row>
    <row r="21" spans="1:7">
      <c r="A21" s="222" t="s">
        <v>107</v>
      </c>
      <c r="B21" s="223"/>
      <c r="C21" s="223"/>
      <c r="D21" s="224"/>
      <c r="E21" s="225">
        <v>5378214</v>
      </c>
      <c r="F21" s="225">
        <v>-12771</v>
      </c>
      <c r="G21" s="225">
        <f>+E21+F21</f>
        <v>5365443</v>
      </c>
    </row>
    <row r="22" spans="1:7">
      <c r="A22" s="231" t="s">
        <v>134</v>
      </c>
      <c r="B22" s="232"/>
      <c r="C22" s="232"/>
      <c r="D22" s="233"/>
      <c r="E22" s="226"/>
      <c r="F22" s="226"/>
      <c r="G22" s="226"/>
    </row>
    <row r="23" spans="1:7" ht="15" customHeight="1">
      <c r="A23" s="231" t="s">
        <v>135</v>
      </c>
      <c r="B23" s="232"/>
      <c r="C23" s="232"/>
      <c r="D23" s="233"/>
      <c r="E23" s="226"/>
      <c r="F23" s="226"/>
      <c r="G23" s="226"/>
    </row>
    <row r="24" spans="1:7" ht="15" customHeight="1">
      <c r="A24" s="257" t="s">
        <v>136</v>
      </c>
      <c r="B24" s="258"/>
      <c r="C24" s="258"/>
      <c r="D24" s="259"/>
      <c r="E24" s="226"/>
      <c r="F24" s="226"/>
      <c r="G24" s="226"/>
    </row>
    <row r="25" spans="1:7" ht="17.25" customHeight="1">
      <c r="A25" s="256" t="s">
        <v>223</v>
      </c>
      <c r="B25" s="232"/>
      <c r="C25" s="232"/>
      <c r="D25" s="233"/>
      <c r="E25" s="226"/>
      <c r="F25" s="226"/>
      <c r="G25" s="226"/>
    </row>
    <row r="26" spans="1:7" ht="30" customHeight="1">
      <c r="A26" s="256" t="s">
        <v>158</v>
      </c>
      <c r="B26" s="232"/>
      <c r="C26" s="232"/>
      <c r="D26" s="233"/>
      <c r="E26" s="226"/>
      <c r="F26" s="226"/>
      <c r="G26" s="226"/>
    </row>
    <row r="27" spans="1:7" ht="45" customHeight="1">
      <c r="A27" s="256" t="s">
        <v>133</v>
      </c>
      <c r="B27" s="232"/>
      <c r="C27" s="232"/>
      <c r="D27" s="233"/>
      <c r="E27" s="226"/>
      <c r="F27" s="226"/>
      <c r="G27" s="226"/>
    </row>
    <row r="28" spans="1:7" ht="150.75" customHeight="1">
      <c r="A28" s="252" t="s">
        <v>224</v>
      </c>
      <c r="B28" s="253"/>
      <c r="C28" s="253"/>
      <c r="D28" s="254"/>
      <c r="E28" s="226"/>
      <c r="F28" s="226"/>
      <c r="G28" s="226"/>
    </row>
    <row r="29" spans="1:7" ht="15" customHeight="1" thickBot="1">
      <c r="A29" s="255"/>
      <c r="B29" s="253"/>
      <c r="C29" s="253"/>
      <c r="D29" s="254"/>
      <c r="E29" s="226"/>
      <c r="F29" s="226"/>
      <c r="G29" s="226"/>
    </row>
    <row r="30" spans="1:7" ht="15.75" thickBot="1">
      <c r="A30" s="210" t="s">
        <v>108</v>
      </c>
      <c r="B30" s="211"/>
      <c r="C30" s="211"/>
      <c r="D30" s="211"/>
      <c r="E30" s="211"/>
      <c r="F30" s="211"/>
      <c r="G30" s="212"/>
    </row>
    <row r="31" spans="1:7" ht="15.75" thickBot="1">
      <c r="A31" s="213" t="s">
        <v>105</v>
      </c>
      <c r="B31" s="214"/>
      <c r="C31" s="214"/>
      <c r="D31" s="215"/>
      <c r="E31" s="219" t="s">
        <v>106</v>
      </c>
      <c r="F31" s="220"/>
      <c r="G31" s="221"/>
    </row>
    <row r="32" spans="1:7" ht="15.75" thickBot="1">
      <c r="A32" s="216"/>
      <c r="B32" s="217"/>
      <c r="C32" s="217"/>
      <c r="D32" s="218"/>
      <c r="E32" s="111" t="s">
        <v>222</v>
      </c>
      <c r="F32" s="111" t="s">
        <v>145</v>
      </c>
      <c r="G32" s="111" t="s">
        <v>146</v>
      </c>
    </row>
    <row r="33" spans="1:7" ht="30" customHeight="1">
      <c r="A33" s="222" t="s">
        <v>109</v>
      </c>
      <c r="B33" s="223"/>
      <c r="C33" s="223"/>
      <c r="D33" s="224"/>
      <c r="E33" s="225">
        <v>30900</v>
      </c>
      <c r="F33" s="225">
        <v>-1000</v>
      </c>
      <c r="G33" s="225">
        <f>+E33+F33</f>
        <v>29900</v>
      </c>
    </row>
    <row r="34" spans="1:7" ht="30" customHeight="1">
      <c r="A34" s="228" t="s">
        <v>110</v>
      </c>
      <c r="B34" s="229"/>
      <c r="C34" s="229"/>
      <c r="D34" s="230"/>
      <c r="E34" s="226"/>
      <c r="F34" s="226"/>
      <c r="G34" s="226"/>
    </row>
    <row r="35" spans="1:7" ht="32.25" customHeight="1">
      <c r="A35" s="228" t="s">
        <v>225</v>
      </c>
      <c r="B35" s="229"/>
      <c r="C35" s="229"/>
      <c r="D35" s="230"/>
      <c r="E35" s="226"/>
      <c r="F35" s="226"/>
      <c r="G35" s="226"/>
    </row>
    <row r="36" spans="1:7" ht="30" customHeight="1">
      <c r="A36" s="228" t="s">
        <v>226</v>
      </c>
      <c r="B36" s="229"/>
      <c r="C36" s="229"/>
      <c r="D36" s="230"/>
      <c r="E36" s="226"/>
      <c r="F36" s="226"/>
      <c r="G36" s="226"/>
    </row>
    <row r="37" spans="1:7" ht="15" customHeight="1">
      <c r="A37" s="231" t="s">
        <v>137</v>
      </c>
      <c r="B37" s="232"/>
      <c r="C37" s="232"/>
      <c r="D37" s="233"/>
      <c r="E37" s="226"/>
      <c r="F37" s="226"/>
      <c r="G37" s="226"/>
    </row>
    <row r="38" spans="1:7" ht="15" customHeight="1">
      <c r="A38" s="231" t="s">
        <v>138</v>
      </c>
      <c r="B38" s="232"/>
      <c r="C38" s="232"/>
      <c r="D38" s="233"/>
      <c r="E38" s="226"/>
      <c r="F38" s="226"/>
      <c r="G38" s="226"/>
    </row>
    <row r="39" spans="1:7" ht="15" customHeight="1">
      <c r="A39" s="228" t="s">
        <v>139</v>
      </c>
      <c r="B39" s="229"/>
      <c r="C39" s="229"/>
      <c r="D39" s="230"/>
      <c r="E39" s="226"/>
      <c r="F39" s="226"/>
      <c r="G39" s="226"/>
    </row>
    <row r="40" spans="1:7" ht="15" customHeight="1">
      <c r="A40" s="234" t="s">
        <v>227</v>
      </c>
      <c r="B40" s="235"/>
      <c r="C40" s="235"/>
      <c r="D40" s="236"/>
      <c r="E40" s="226"/>
      <c r="F40" s="226"/>
      <c r="G40" s="226"/>
    </row>
    <row r="41" spans="1:7" ht="15" customHeight="1" thickBot="1">
      <c r="A41" s="207"/>
      <c r="B41" s="208"/>
      <c r="C41" s="208"/>
      <c r="D41" s="209"/>
      <c r="E41" s="227"/>
      <c r="F41" s="227"/>
      <c r="G41" s="227"/>
    </row>
    <row r="42" spans="1:7" ht="15.75" thickBot="1">
      <c r="A42" s="210" t="s">
        <v>228</v>
      </c>
      <c r="B42" s="211"/>
      <c r="C42" s="211"/>
      <c r="D42" s="211"/>
      <c r="E42" s="211"/>
      <c r="F42" s="211"/>
      <c r="G42" s="212"/>
    </row>
    <row r="43" spans="1:7" ht="15.75" thickBot="1">
      <c r="A43" s="213" t="s">
        <v>105</v>
      </c>
      <c r="B43" s="214"/>
      <c r="C43" s="214"/>
      <c r="D43" s="215"/>
      <c r="E43" s="219" t="s">
        <v>106</v>
      </c>
      <c r="F43" s="220"/>
      <c r="G43" s="221"/>
    </row>
    <row r="44" spans="1:7" ht="15.75" thickBot="1">
      <c r="A44" s="216"/>
      <c r="B44" s="217"/>
      <c r="C44" s="217"/>
      <c r="D44" s="218"/>
      <c r="E44" s="111" t="s">
        <v>222</v>
      </c>
      <c r="F44" s="111" t="s">
        <v>145</v>
      </c>
      <c r="G44" s="111" t="s">
        <v>146</v>
      </c>
    </row>
    <row r="45" spans="1:7" ht="75" customHeight="1">
      <c r="A45" s="260" t="s">
        <v>229</v>
      </c>
      <c r="B45" s="223"/>
      <c r="C45" s="223"/>
      <c r="D45" s="224"/>
      <c r="E45" s="225">
        <v>6950</v>
      </c>
      <c r="F45" s="225">
        <v>1850</v>
      </c>
      <c r="G45" s="225">
        <f>+E45+F45</f>
        <v>8800</v>
      </c>
    </row>
    <row r="46" spans="1:7" ht="28.9" customHeight="1">
      <c r="A46" s="228" t="s">
        <v>140</v>
      </c>
      <c r="B46" s="229"/>
      <c r="C46" s="229"/>
      <c r="D46" s="230"/>
      <c r="E46" s="226"/>
      <c r="F46" s="226"/>
      <c r="G46" s="226"/>
    </row>
    <row r="47" spans="1:7" ht="15" customHeight="1">
      <c r="A47" s="228" t="s">
        <v>141</v>
      </c>
      <c r="B47" s="229"/>
      <c r="C47" s="229"/>
      <c r="D47" s="230"/>
      <c r="E47" s="226"/>
      <c r="F47" s="226"/>
      <c r="G47" s="226"/>
    </row>
    <row r="48" spans="1:7" ht="76.5" customHeight="1">
      <c r="A48" s="261" t="s">
        <v>257</v>
      </c>
      <c r="B48" s="235"/>
      <c r="C48" s="235"/>
      <c r="D48" s="236"/>
      <c r="E48" s="226"/>
      <c r="F48" s="226"/>
      <c r="G48" s="226"/>
    </row>
    <row r="49" spans="1:7" ht="15.75" thickBot="1">
      <c r="A49" s="228"/>
      <c r="B49" s="229"/>
      <c r="C49" s="229"/>
      <c r="D49" s="230"/>
      <c r="E49" s="226"/>
      <c r="F49" s="226"/>
      <c r="G49" s="226"/>
    </row>
    <row r="50" spans="1:7" ht="15.75" thickBot="1">
      <c r="A50" s="210" t="s">
        <v>230</v>
      </c>
      <c r="B50" s="211"/>
      <c r="C50" s="211"/>
      <c r="D50" s="211"/>
      <c r="E50" s="211"/>
      <c r="F50" s="211"/>
      <c r="G50" s="212"/>
    </row>
    <row r="51" spans="1:7" ht="15.75" thickBot="1">
      <c r="A51" s="213" t="s">
        <v>105</v>
      </c>
      <c r="B51" s="214"/>
      <c r="C51" s="214"/>
      <c r="D51" s="215"/>
      <c r="E51" s="219" t="s">
        <v>106</v>
      </c>
      <c r="F51" s="220"/>
      <c r="G51" s="221"/>
    </row>
    <row r="52" spans="1:7" ht="15.75" thickBot="1">
      <c r="A52" s="216"/>
      <c r="B52" s="217"/>
      <c r="C52" s="217"/>
      <c r="D52" s="218"/>
      <c r="E52" s="111" t="s">
        <v>222</v>
      </c>
      <c r="F52" s="111" t="s">
        <v>145</v>
      </c>
      <c r="G52" s="111" t="s">
        <v>146</v>
      </c>
    </row>
    <row r="53" spans="1:7" ht="75" customHeight="1">
      <c r="A53" s="260" t="s">
        <v>231</v>
      </c>
      <c r="B53" s="223"/>
      <c r="C53" s="223"/>
      <c r="D53" s="224"/>
      <c r="E53" s="225">
        <v>0</v>
      </c>
      <c r="F53" s="225">
        <v>27200</v>
      </c>
      <c r="G53" s="225">
        <f>+E53+F53</f>
        <v>27200</v>
      </c>
    </row>
    <row r="54" spans="1:7" ht="28.9" customHeight="1">
      <c r="A54" s="228" t="s">
        <v>232</v>
      </c>
      <c r="B54" s="229"/>
      <c r="C54" s="229"/>
      <c r="D54" s="230"/>
      <c r="E54" s="226"/>
      <c r="F54" s="226"/>
      <c r="G54" s="226"/>
    </row>
    <row r="55" spans="1:7" ht="15" customHeight="1">
      <c r="A55" s="228" t="s">
        <v>233</v>
      </c>
      <c r="B55" s="229"/>
      <c r="C55" s="229"/>
      <c r="D55" s="230"/>
      <c r="E55" s="226"/>
      <c r="F55" s="226"/>
      <c r="G55" s="226"/>
    </row>
    <row r="56" spans="1:7" ht="31.5" customHeight="1">
      <c r="A56" s="261"/>
      <c r="B56" s="235"/>
      <c r="C56" s="235"/>
      <c r="D56" s="236"/>
      <c r="E56" s="226"/>
      <c r="F56" s="226"/>
      <c r="G56" s="226"/>
    </row>
    <row r="57" spans="1:7" ht="15.75" thickBot="1">
      <c r="A57" s="228"/>
      <c r="B57" s="229"/>
      <c r="C57" s="229"/>
      <c r="D57" s="230"/>
      <c r="E57" s="226"/>
      <c r="F57" s="226"/>
      <c r="G57" s="226"/>
    </row>
    <row r="58" spans="1:7" ht="15.75" thickBot="1">
      <c r="A58" s="210" t="s">
        <v>111</v>
      </c>
      <c r="B58" s="211"/>
      <c r="C58" s="211"/>
      <c r="D58" s="211"/>
      <c r="E58" s="211"/>
      <c r="F58" s="211"/>
      <c r="G58" s="212"/>
    </row>
    <row r="59" spans="1:7" ht="15.75" thickBot="1">
      <c r="A59" s="213" t="s">
        <v>105</v>
      </c>
      <c r="B59" s="214"/>
      <c r="C59" s="214"/>
      <c r="D59" s="215"/>
      <c r="E59" s="219" t="s">
        <v>106</v>
      </c>
      <c r="F59" s="220"/>
      <c r="G59" s="221"/>
    </row>
    <row r="60" spans="1:7" ht="15.75" thickBot="1">
      <c r="A60" s="216"/>
      <c r="B60" s="217"/>
      <c r="C60" s="217"/>
      <c r="D60" s="218"/>
      <c r="E60" s="111">
        <v>2025</v>
      </c>
      <c r="F60" s="111" t="s">
        <v>145</v>
      </c>
      <c r="G60" s="111" t="s">
        <v>146</v>
      </c>
    </row>
    <row r="61" spans="1:7" ht="30" customHeight="1">
      <c r="A61" s="222" t="s">
        <v>142</v>
      </c>
      <c r="B61" s="223"/>
      <c r="C61" s="223"/>
      <c r="D61" s="224"/>
      <c r="E61" s="225">
        <v>78900</v>
      </c>
      <c r="F61" s="225">
        <v>-4324</v>
      </c>
      <c r="G61" s="225">
        <f>+E61+F61</f>
        <v>74576</v>
      </c>
    </row>
    <row r="62" spans="1:7" ht="30" customHeight="1">
      <c r="A62" s="228" t="s">
        <v>112</v>
      </c>
      <c r="B62" s="229"/>
      <c r="C62" s="229"/>
      <c r="D62" s="230"/>
      <c r="E62" s="226"/>
      <c r="F62" s="226"/>
      <c r="G62" s="226"/>
    </row>
    <row r="63" spans="1:7" ht="30" customHeight="1">
      <c r="A63" s="228" t="s">
        <v>113</v>
      </c>
      <c r="B63" s="229"/>
      <c r="C63" s="229"/>
      <c r="D63" s="230"/>
      <c r="E63" s="226"/>
      <c r="F63" s="226"/>
      <c r="G63" s="226"/>
    </row>
    <row r="64" spans="1:7" ht="54" customHeight="1">
      <c r="A64" s="262" t="s">
        <v>234</v>
      </c>
      <c r="B64" s="229"/>
      <c r="C64" s="229"/>
      <c r="D64" s="230"/>
      <c r="E64" s="226"/>
      <c r="F64" s="226"/>
      <c r="G64" s="226"/>
    </row>
    <row r="65" spans="1:7" ht="15" customHeight="1" thickBot="1">
      <c r="A65" s="262"/>
      <c r="B65" s="229"/>
      <c r="C65" s="229"/>
      <c r="D65" s="230"/>
      <c r="E65" s="227"/>
      <c r="F65" s="227"/>
      <c r="G65" s="227"/>
    </row>
    <row r="66" spans="1:7">
      <c r="A66" s="266"/>
      <c r="B66" s="268"/>
      <c r="C66" s="271"/>
      <c r="D66" s="271"/>
      <c r="E66" s="263"/>
      <c r="F66" s="263"/>
      <c r="G66" s="263"/>
    </row>
    <row r="67" spans="1:7">
      <c r="A67" s="267"/>
      <c r="B67" s="269"/>
      <c r="C67" s="272"/>
      <c r="D67" s="272"/>
      <c r="E67" s="264"/>
      <c r="F67" s="264"/>
      <c r="G67" s="264"/>
    </row>
    <row r="68" spans="1:7">
      <c r="A68" s="267"/>
      <c r="B68" s="269"/>
      <c r="C68" s="272"/>
      <c r="D68" s="272"/>
      <c r="E68" s="264"/>
      <c r="F68" s="264"/>
      <c r="G68" s="264"/>
    </row>
    <row r="69" spans="1:7">
      <c r="A69" s="267"/>
      <c r="B69" s="269"/>
      <c r="C69" s="272"/>
      <c r="D69" s="272"/>
      <c r="E69" s="264"/>
      <c r="F69" s="264"/>
      <c r="G69" s="264"/>
    </row>
    <row r="70" spans="1:7">
      <c r="A70" s="267"/>
      <c r="B70" s="269"/>
      <c r="C70" s="272"/>
      <c r="D70" s="272"/>
      <c r="E70" s="264"/>
      <c r="F70" s="264"/>
      <c r="G70" s="264"/>
    </row>
    <row r="71" spans="1:7">
      <c r="A71" s="267"/>
      <c r="B71" s="269"/>
      <c r="C71" s="272"/>
      <c r="D71" s="272"/>
      <c r="E71" s="264"/>
      <c r="F71" s="264"/>
      <c r="G71" s="264"/>
    </row>
    <row r="72" spans="1:7">
      <c r="A72" s="267"/>
      <c r="B72" s="269"/>
      <c r="C72" s="272"/>
      <c r="D72" s="272"/>
      <c r="E72" s="264"/>
      <c r="F72" s="264"/>
      <c r="G72" s="264"/>
    </row>
    <row r="73" spans="1:7">
      <c r="A73" s="267"/>
      <c r="B73" s="269"/>
      <c r="C73" s="272"/>
      <c r="D73" s="272"/>
      <c r="E73" s="264"/>
      <c r="F73" s="264"/>
      <c r="G73" s="264"/>
    </row>
    <row r="74" spans="1:7">
      <c r="A74" s="267"/>
      <c r="B74" s="269"/>
      <c r="C74" s="272"/>
      <c r="D74" s="272"/>
      <c r="E74" s="264"/>
      <c r="F74" s="264"/>
      <c r="G74" s="264"/>
    </row>
    <row r="75" spans="1:7">
      <c r="A75" s="267"/>
      <c r="B75" s="269"/>
      <c r="C75" s="272"/>
      <c r="D75" s="272"/>
      <c r="E75" s="264"/>
      <c r="F75" s="264"/>
      <c r="G75" s="264"/>
    </row>
    <row r="76" spans="1:7">
      <c r="A76" s="267"/>
      <c r="B76" s="269"/>
      <c r="C76" s="272"/>
      <c r="D76" s="272"/>
      <c r="E76" s="264"/>
      <c r="F76" s="264"/>
      <c r="G76" s="264"/>
    </row>
    <row r="77" spans="1:7">
      <c r="A77" s="267"/>
      <c r="B77" s="269"/>
      <c r="C77" s="272"/>
      <c r="D77" s="272"/>
      <c r="E77" s="264"/>
      <c r="F77" s="264"/>
      <c r="G77" s="264"/>
    </row>
    <row r="78" spans="1:7">
      <c r="A78" s="267"/>
      <c r="B78" s="269"/>
      <c r="C78" s="272"/>
      <c r="D78" s="272"/>
      <c r="E78" s="264"/>
      <c r="F78" s="264"/>
      <c r="G78" s="264"/>
    </row>
    <row r="79" spans="1:7">
      <c r="A79" s="267"/>
      <c r="B79" s="269"/>
      <c r="C79" s="272"/>
      <c r="D79" s="272"/>
      <c r="E79" s="264"/>
      <c r="F79" s="264"/>
      <c r="G79" s="264"/>
    </row>
    <row r="80" spans="1:7">
      <c r="A80" s="267"/>
      <c r="B80" s="269"/>
      <c r="C80" s="272"/>
      <c r="D80" s="272"/>
      <c r="E80" s="264"/>
      <c r="F80" s="264"/>
      <c r="G80" s="264"/>
    </row>
    <row r="81" spans="1:7">
      <c r="A81" s="267"/>
      <c r="B81" s="269"/>
      <c r="C81" s="272"/>
      <c r="D81" s="272"/>
      <c r="E81" s="264"/>
      <c r="F81" s="264"/>
      <c r="G81" s="264"/>
    </row>
    <row r="82" spans="1:7">
      <c r="A82" s="267"/>
      <c r="B82" s="269"/>
      <c r="C82" s="272"/>
      <c r="D82" s="272"/>
      <c r="E82" s="264"/>
      <c r="F82" s="264"/>
      <c r="G82" s="264"/>
    </row>
    <row r="83" spans="1:7">
      <c r="A83" s="267"/>
      <c r="B83" s="269"/>
      <c r="C83" s="272"/>
      <c r="D83" s="272"/>
      <c r="E83" s="264"/>
      <c r="F83" s="264"/>
      <c r="G83" s="264"/>
    </row>
    <row r="84" spans="1:7">
      <c r="A84" s="267"/>
      <c r="B84" s="269"/>
      <c r="C84" s="272"/>
      <c r="D84" s="272"/>
      <c r="E84" s="264"/>
      <c r="F84" s="264"/>
      <c r="G84" s="264"/>
    </row>
    <row r="85" spans="1:7">
      <c r="A85" s="267"/>
      <c r="B85" s="269"/>
      <c r="C85" s="272"/>
      <c r="D85" s="272"/>
      <c r="E85" s="264"/>
      <c r="F85" s="264"/>
      <c r="G85" s="264"/>
    </row>
    <row r="86" spans="1:7">
      <c r="A86" s="267"/>
      <c r="B86" s="269"/>
      <c r="C86" s="272"/>
      <c r="D86" s="272"/>
      <c r="E86" s="264"/>
      <c r="F86" s="264"/>
      <c r="G86" s="264"/>
    </row>
    <row r="87" spans="1:7">
      <c r="A87" s="267"/>
      <c r="B87" s="269"/>
      <c r="C87" s="272"/>
      <c r="D87" s="272"/>
      <c r="E87" s="264"/>
      <c r="F87" s="264"/>
      <c r="G87" s="264"/>
    </row>
    <row r="88" spans="1:7">
      <c r="A88" s="267"/>
      <c r="B88" s="269"/>
      <c r="C88" s="272"/>
      <c r="D88" s="272"/>
      <c r="E88" s="264"/>
      <c r="F88" s="264"/>
      <c r="G88" s="264"/>
    </row>
    <row r="89" spans="1:7">
      <c r="A89" s="267"/>
      <c r="B89" s="269"/>
      <c r="C89" s="272"/>
      <c r="D89" s="272"/>
      <c r="E89" s="264"/>
      <c r="F89" s="264"/>
      <c r="G89" s="264"/>
    </row>
    <row r="90" spans="1:7">
      <c r="A90" s="267"/>
      <c r="B90" s="269"/>
      <c r="C90" s="272"/>
      <c r="D90" s="272"/>
      <c r="E90" s="264"/>
      <c r="F90" s="264"/>
      <c r="G90" s="264"/>
    </row>
    <row r="91" spans="1:7">
      <c r="A91" s="267"/>
      <c r="B91" s="269"/>
      <c r="C91" s="272"/>
      <c r="D91" s="272"/>
      <c r="E91" s="264"/>
      <c r="F91" s="264"/>
      <c r="G91" s="264"/>
    </row>
    <row r="92" spans="1:7">
      <c r="A92" s="267"/>
      <c r="B92" s="269"/>
      <c r="C92" s="272"/>
      <c r="D92" s="272"/>
      <c r="E92" s="264"/>
      <c r="F92" s="264"/>
      <c r="G92" s="264"/>
    </row>
    <row r="93" spans="1:7">
      <c r="A93" s="267"/>
      <c r="B93" s="269"/>
      <c r="C93" s="272"/>
      <c r="D93" s="272"/>
      <c r="E93" s="264"/>
      <c r="F93" s="264"/>
      <c r="G93" s="264"/>
    </row>
    <row r="94" spans="1:7">
      <c r="A94" s="267"/>
      <c r="B94" s="269"/>
      <c r="C94" s="272"/>
      <c r="D94" s="272"/>
      <c r="E94" s="264"/>
      <c r="F94" s="264"/>
      <c r="G94" s="264"/>
    </row>
    <row r="95" spans="1:7">
      <c r="A95" s="267"/>
      <c r="B95" s="269"/>
      <c r="C95" s="272"/>
      <c r="D95" s="272"/>
      <c r="E95" s="264"/>
      <c r="F95" s="264"/>
      <c r="G95" s="264"/>
    </row>
    <row r="96" spans="1:7">
      <c r="A96" s="267"/>
      <c r="B96" s="269"/>
      <c r="C96" s="272"/>
      <c r="D96" s="272"/>
      <c r="E96" s="264"/>
      <c r="F96" s="264"/>
      <c r="G96" s="264"/>
    </row>
    <row r="97" spans="1:7">
      <c r="A97" s="267"/>
      <c r="B97" s="269"/>
      <c r="C97" s="272"/>
      <c r="D97" s="272"/>
      <c r="E97" s="264"/>
      <c r="F97" s="264"/>
      <c r="G97" s="264"/>
    </row>
    <row r="98" spans="1:7">
      <c r="A98" s="267"/>
      <c r="B98" s="269"/>
      <c r="C98" s="272"/>
      <c r="D98" s="272"/>
      <c r="E98" s="264"/>
      <c r="F98" s="264"/>
      <c r="G98" s="264"/>
    </row>
    <row r="99" spans="1:7">
      <c r="A99" s="267"/>
      <c r="B99" s="269"/>
      <c r="C99" s="272"/>
      <c r="D99" s="272"/>
      <c r="E99" s="264"/>
      <c r="F99" s="264"/>
      <c r="G99" s="264"/>
    </row>
    <row r="100" spans="1:7">
      <c r="A100" s="267"/>
      <c r="B100" s="269"/>
      <c r="C100" s="272"/>
      <c r="D100" s="272"/>
      <c r="E100" s="264"/>
      <c r="F100" s="264"/>
      <c r="G100" s="264"/>
    </row>
    <row r="101" spans="1:7">
      <c r="A101" s="267"/>
      <c r="B101" s="269"/>
      <c r="C101" s="272"/>
      <c r="D101" s="272"/>
      <c r="E101" s="264"/>
      <c r="F101" s="264"/>
      <c r="G101" s="264"/>
    </row>
    <row r="102" spans="1:7">
      <c r="A102" s="267"/>
      <c r="B102" s="269"/>
      <c r="C102" s="272"/>
      <c r="D102" s="272"/>
      <c r="E102" s="264"/>
      <c r="F102" s="264"/>
      <c r="G102" s="264"/>
    </row>
    <row r="103" spans="1:7">
      <c r="A103" s="267"/>
      <c r="B103" s="269"/>
      <c r="C103" s="272"/>
      <c r="D103" s="272"/>
      <c r="E103" s="264"/>
      <c r="F103" s="264"/>
      <c r="G103" s="264"/>
    </row>
    <row r="104" spans="1:7">
      <c r="A104" s="267"/>
      <c r="B104" s="269"/>
      <c r="C104" s="272"/>
      <c r="D104" s="272"/>
      <c r="E104" s="264"/>
      <c r="F104" s="264"/>
      <c r="G104" s="264"/>
    </row>
    <row r="105" spans="1:7">
      <c r="A105" s="267"/>
      <c r="B105" s="269"/>
      <c r="C105" s="272"/>
      <c r="D105" s="272"/>
      <c r="E105" s="264"/>
      <c r="F105" s="264"/>
      <c r="G105" s="264"/>
    </row>
    <row r="106" spans="1:7">
      <c r="A106" s="267"/>
      <c r="B106" s="269"/>
      <c r="C106" s="272"/>
      <c r="D106" s="272"/>
      <c r="E106" s="264"/>
      <c r="F106" s="264"/>
      <c r="G106" s="264"/>
    </row>
    <row r="107" spans="1:7">
      <c r="A107" s="267"/>
      <c r="B107" s="269"/>
      <c r="C107" s="272"/>
      <c r="D107" s="272"/>
      <c r="E107" s="264"/>
      <c r="F107" s="264"/>
      <c r="G107" s="264"/>
    </row>
    <row r="108" spans="1:7">
      <c r="A108" s="267"/>
      <c r="B108" s="269"/>
      <c r="C108" s="272"/>
      <c r="D108" s="272"/>
      <c r="E108" s="264"/>
      <c r="F108" s="264"/>
      <c r="G108" s="264"/>
    </row>
    <row r="109" spans="1:7">
      <c r="A109" s="267"/>
      <c r="B109" s="269"/>
      <c r="C109" s="272"/>
      <c r="D109" s="272"/>
      <c r="E109" s="264"/>
      <c r="F109" s="264"/>
      <c r="G109" s="264"/>
    </row>
    <row r="110" spans="1:7">
      <c r="A110" s="267"/>
      <c r="B110" s="269"/>
      <c r="C110" s="272"/>
      <c r="D110" s="272"/>
      <c r="E110" s="264"/>
      <c r="F110" s="264"/>
      <c r="G110" s="264"/>
    </row>
    <row r="111" spans="1:7">
      <c r="A111" s="267"/>
      <c r="B111" s="269"/>
      <c r="C111" s="272"/>
      <c r="D111" s="272"/>
      <c r="E111" s="264"/>
      <c r="F111" s="264"/>
      <c r="G111" s="264"/>
    </row>
    <row r="112" spans="1:7">
      <c r="A112" s="267"/>
      <c r="B112" s="269"/>
      <c r="C112" s="272"/>
      <c r="D112" s="272"/>
      <c r="E112" s="264"/>
      <c r="F112" s="264"/>
      <c r="G112" s="264"/>
    </row>
    <row r="113" spans="1:9">
      <c r="A113" s="267"/>
      <c r="B113" s="269"/>
      <c r="C113" s="272"/>
      <c r="D113" s="272"/>
      <c r="E113" s="264"/>
      <c r="F113" s="264"/>
      <c r="G113" s="264"/>
    </row>
    <row r="114" spans="1:9">
      <c r="A114" s="267"/>
      <c r="B114" s="269"/>
      <c r="C114" s="272"/>
      <c r="D114" s="272"/>
      <c r="E114" s="264"/>
      <c r="F114" s="264"/>
      <c r="G114" s="264"/>
    </row>
    <row r="115" spans="1:9">
      <c r="A115" s="267"/>
      <c r="B115" s="269"/>
      <c r="C115" s="272"/>
      <c r="D115" s="272"/>
      <c r="E115" s="264"/>
      <c r="F115" s="264"/>
      <c r="G115" s="264"/>
    </row>
    <row r="116" spans="1:9" ht="15.75" thickBot="1">
      <c r="A116" s="267"/>
      <c r="B116" s="270"/>
      <c r="C116" s="273"/>
      <c r="D116" s="273"/>
      <c r="E116" s="265"/>
      <c r="F116" s="265"/>
      <c r="G116" s="265"/>
    </row>
    <row r="117" spans="1:9" ht="26.25" thickBot="1">
      <c r="A117" s="119" t="s">
        <v>114</v>
      </c>
      <c r="B117" s="112" t="s">
        <v>115</v>
      </c>
      <c r="C117" s="113" t="s">
        <v>116</v>
      </c>
      <c r="D117" s="113" t="s">
        <v>159</v>
      </c>
      <c r="E117" s="274" t="s">
        <v>145</v>
      </c>
      <c r="F117" s="275"/>
      <c r="G117" s="113" t="s">
        <v>160</v>
      </c>
      <c r="I117" s="127"/>
    </row>
    <row r="118" spans="1:9" ht="103.5" customHeight="1" thickBot="1">
      <c r="A118" s="116" t="s">
        <v>117</v>
      </c>
      <c r="B118" s="117" t="s">
        <v>118</v>
      </c>
      <c r="C118" s="118" t="s">
        <v>119</v>
      </c>
      <c r="D118" s="118">
        <v>680</v>
      </c>
      <c r="E118" s="219">
        <v>-9</v>
      </c>
      <c r="F118" s="221"/>
      <c r="G118" s="115">
        <f>+D118+E118</f>
        <v>671</v>
      </c>
    </row>
    <row r="119" spans="1:9" ht="55.5" customHeight="1" thickBot="1">
      <c r="A119" s="116" t="s">
        <v>120</v>
      </c>
      <c r="B119" s="120" t="s">
        <v>121</v>
      </c>
      <c r="C119" s="118" t="s">
        <v>119</v>
      </c>
      <c r="D119" s="118">
        <v>170</v>
      </c>
      <c r="E119" s="219">
        <v>-33</v>
      </c>
      <c r="F119" s="221"/>
      <c r="G119" s="115">
        <f>+D119+E119</f>
        <v>137</v>
      </c>
    </row>
    <row r="120" spans="1:9" ht="186.75" customHeight="1" thickBot="1">
      <c r="A120" s="117" t="s">
        <v>131</v>
      </c>
      <c r="B120" s="114" t="s">
        <v>122</v>
      </c>
      <c r="C120" s="117" t="s">
        <v>119</v>
      </c>
      <c r="D120" s="118">
        <v>165</v>
      </c>
      <c r="E120" s="219"/>
      <c r="F120" s="221"/>
      <c r="G120" s="115">
        <f>+D120+E120</f>
        <v>165</v>
      </c>
    </row>
    <row r="121" spans="1:9" ht="155.25" customHeight="1">
      <c r="A121" s="283" t="s">
        <v>123</v>
      </c>
      <c r="B121" s="285" t="s">
        <v>124</v>
      </c>
      <c r="C121" s="287" t="s">
        <v>119</v>
      </c>
      <c r="D121" s="287">
        <v>20</v>
      </c>
      <c r="E121" s="289">
        <v>-6</v>
      </c>
      <c r="F121" s="290"/>
      <c r="G121" s="281">
        <f>+D121+E121</f>
        <v>14</v>
      </c>
    </row>
    <row r="122" spans="1:9" ht="15.75" thickBot="1">
      <c r="A122" s="284"/>
      <c r="B122" s="286"/>
      <c r="C122" s="288"/>
      <c r="D122" s="288"/>
      <c r="E122" s="291"/>
      <c r="F122" s="292"/>
      <c r="G122" s="282"/>
    </row>
    <row r="123" spans="1:9" ht="138" customHeight="1">
      <c r="A123" s="285" t="s">
        <v>235</v>
      </c>
      <c r="B123" s="285" t="s">
        <v>236</v>
      </c>
      <c r="C123" s="287" t="s">
        <v>125</v>
      </c>
      <c r="D123" s="293" t="s">
        <v>237</v>
      </c>
      <c r="E123" s="295" t="s">
        <v>238</v>
      </c>
      <c r="F123" s="296"/>
      <c r="G123" s="281">
        <f>+D123+E123</f>
        <v>41</v>
      </c>
    </row>
    <row r="124" spans="1:9" ht="34.5" customHeight="1" thickBot="1">
      <c r="A124" s="284"/>
      <c r="B124" s="286"/>
      <c r="C124" s="288"/>
      <c r="D124" s="294"/>
      <c r="E124" s="297"/>
      <c r="F124" s="298"/>
      <c r="G124" s="282"/>
    </row>
    <row r="125" spans="1:9" ht="116.25" customHeight="1">
      <c r="A125" s="283" t="s">
        <v>126</v>
      </c>
      <c r="B125" s="285" t="s">
        <v>127</v>
      </c>
      <c r="C125" s="287" t="s">
        <v>119</v>
      </c>
      <c r="D125" s="287">
        <v>20</v>
      </c>
      <c r="E125" s="289">
        <v>0</v>
      </c>
      <c r="F125" s="290"/>
      <c r="G125" s="281">
        <v>20</v>
      </c>
    </row>
    <row r="126" spans="1:9" ht="15.75" thickBot="1">
      <c r="A126" s="284"/>
      <c r="B126" s="286"/>
      <c r="C126" s="288"/>
      <c r="D126" s="288"/>
      <c r="E126" s="291"/>
      <c r="F126" s="292"/>
      <c r="G126" s="282"/>
    </row>
    <row r="127" spans="1:9">
      <c r="A127" s="74"/>
    </row>
    <row r="128" spans="1:9">
      <c r="A128" s="74"/>
    </row>
    <row r="129" spans="1:7" ht="18.75">
      <c r="A129" s="121" t="s">
        <v>128</v>
      </c>
      <c r="B129" s="122"/>
      <c r="C129" s="122"/>
      <c r="D129" s="122"/>
      <c r="E129" s="122"/>
      <c r="F129" s="122"/>
      <c r="G129" s="122"/>
    </row>
    <row r="130" spans="1:7" ht="13.5" customHeight="1">
      <c r="A130" s="123"/>
      <c r="B130" s="122"/>
      <c r="C130" s="122"/>
      <c r="D130" s="122"/>
      <c r="E130" s="122"/>
      <c r="F130" s="122"/>
      <c r="G130" s="122"/>
    </row>
    <row r="131" spans="1:7" ht="18.75">
      <c r="A131" s="121" t="s">
        <v>261</v>
      </c>
      <c r="B131" s="122"/>
      <c r="C131" s="122"/>
      <c r="D131" s="122"/>
      <c r="E131" s="122"/>
      <c r="F131" s="122"/>
      <c r="G131" s="122"/>
    </row>
    <row r="132" spans="1:7" ht="11.25" customHeight="1">
      <c r="A132" s="123"/>
      <c r="B132" s="122"/>
      <c r="C132" s="122"/>
      <c r="D132" s="122"/>
      <c r="E132" s="122"/>
      <c r="F132" s="122"/>
      <c r="G132" s="122"/>
    </row>
    <row r="133" spans="1:7" ht="30.75" customHeight="1">
      <c r="A133" s="279" t="s">
        <v>262</v>
      </c>
      <c r="B133" s="280"/>
      <c r="C133" s="280"/>
      <c r="D133" s="280"/>
      <c r="E133" s="280"/>
      <c r="F133" s="280"/>
      <c r="G133" s="280"/>
    </row>
    <row r="134" spans="1:7" ht="18.75">
      <c r="A134" s="124"/>
      <c r="B134" s="122"/>
      <c r="C134" s="122"/>
      <c r="D134" s="122"/>
      <c r="E134" s="122"/>
      <c r="F134" s="122"/>
      <c r="G134" s="122"/>
    </row>
    <row r="135" spans="1:7" ht="18.75">
      <c r="A135" s="130" t="s">
        <v>239</v>
      </c>
      <c r="B135" s="122"/>
      <c r="C135" s="122"/>
      <c r="D135" s="122"/>
      <c r="E135" s="122"/>
      <c r="F135" s="122"/>
      <c r="G135" s="122"/>
    </row>
    <row r="136" spans="1:7" ht="18.75">
      <c r="A136" s="130" t="s">
        <v>263</v>
      </c>
      <c r="B136" s="122"/>
      <c r="C136" s="122"/>
      <c r="D136" s="122"/>
      <c r="E136" s="122"/>
      <c r="F136" s="122"/>
      <c r="G136" s="122"/>
    </row>
    <row r="137" spans="1:7" ht="18.75">
      <c r="A137" s="122"/>
      <c r="B137" s="276" t="s">
        <v>129</v>
      </c>
      <c r="C137" s="276"/>
      <c r="D137" s="276"/>
      <c r="E137" s="276"/>
      <c r="F137" s="276"/>
      <c r="G137" s="276"/>
    </row>
    <row r="138" spans="1:7" ht="18.75">
      <c r="A138" s="122"/>
      <c r="B138" s="276" t="s">
        <v>130</v>
      </c>
      <c r="C138" s="276"/>
      <c r="D138" s="276"/>
      <c r="E138" s="276"/>
      <c r="F138" s="276"/>
      <c r="G138" s="276"/>
    </row>
  </sheetData>
  <mergeCells count="109">
    <mergeCell ref="B137:G137"/>
    <mergeCell ref="B138:G138"/>
    <mergeCell ref="A5:G5"/>
    <mergeCell ref="A3:G3"/>
    <mergeCell ref="A1:G1"/>
    <mergeCell ref="A133:G133"/>
    <mergeCell ref="G125:G126"/>
    <mergeCell ref="A125:A126"/>
    <mergeCell ref="B125:B126"/>
    <mergeCell ref="C125:C126"/>
    <mergeCell ref="D125:D126"/>
    <mergeCell ref="E125:F126"/>
    <mergeCell ref="G121:G122"/>
    <mergeCell ref="A123:A124"/>
    <mergeCell ref="B123:B124"/>
    <mergeCell ref="C123:C124"/>
    <mergeCell ref="D123:D124"/>
    <mergeCell ref="G123:G124"/>
    <mergeCell ref="A121:A122"/>
    <mergeCell ref="B121:B122"/>
    <mergeCell ref="C121:C122"/>
    <mergeCell ref="D121:D122"/>
    <mergeCell ref="E121:F122"/>
    <mergeCell ref="E123:F124"/>
    <mergeCell ref="G66:G116"/>
    <mergeCell ref="A66:A116"/>
    <mergeCell ref="B66:B116"/>
    <mergeCell ref="C66:C116"/>
    <mergeCell ref="D66:D116"/>
    <mergeCell ref="E66:E116"/>
    <mergeCell ref="F66:F116"/>
    <mergeCell ref="E117:F117"/>
    <mergeCell ref="E118:F118"/>
    <mergeCell ref="E119:F119"/>
    <mergeCell ref="E120:F120"/>
    <mergeCell ref="A42:G42"/>
    <mergeCell ref="A58:G58"/>
    <mergeCell ref="A59:D60"/>
    <mergeCell ref="E59:G59"/>
    <mergeCell ref="A61:D61"/>
    <mergeCell ref="A62:D62"/>
    <mergeCell ref="A65:D65"/>
    <mergeCell ref="E61:E65"/>
    <mergeCell ref="F61:F65"/>
    <mergeCell ref="G61:G65"/>
    <mergeCell ref="A63:D63"/>
    <mergeCell ref="A64:D64"/>
    <mergeCell ref="A50:G50"/>
    <mergeCell ref="A51:D52"/>
    <mergeCell ref="E51:G51"/>
    <mergeCell ref="A53:D53"/>
    <mergeCell ref="E53:E57"/>
    <mergeCell ref="F53:F57"/>
    <mergeCell ref="G53:G57"/>
    <mergeCell ref="A54:D54"/>
    <mergeCell ref="A55:D55"/>
    <mergeCell ref="A56:D56"/>
    <mergeCell ref="A57:D57"/>
    <mergeCell ref="A43:D44"/>
    <mergeCell ref="E43:G43"/>
    <mergeCell ref="A45:D45"/>
    <mergeCell ref="A46:D46"/>
    <mergeCell ref="A47:D47"/>
    <mergeCell ref="A49:D49"/>
    <mergeCell ref="E45:E49"/>
    <mergeCell ref="F45:F49"/>
    <mergeCell ref="G45:G49"/>
    <mergeCell ref="A48:D48"/>
    <mergeCell ref="A7:G7"/>
    <mergeCell ref="A8:G8"/>
    <mergeCell ref="A9:G9"/>
    <mergeCell ref="A10:G10"/>
    <mergeCell ref="A11:G11"/>
    <mergeCell ref="A13:G13"/>
    <mergeCell ref="A12:G12"/>
    <mergeCell ref="A30:G30"/>
    <mergeCell ref="A31:D32"/>
    <mergeCell ref="E31:G31"/>
    <mergeCell ref="E21:E29"/>
    <mergeCell ref="F21:F29"/>
    <mergeCell ref="G21:G29"/>
    <mergeCell ref="A28:D28"/>
    <mergeCell ref="A29:D29"/>
    <mergeCell ref="A21:D21"/>
    <mergeCell ref="A22:D22"/>
    <mergeCell ref="A23:D23"/>
    <mergeCell ref="A25:D25"/>
    <mergeCell ref="A26:D26"/>
    <mergeCell ref="A27:D27"/>
    <mergeCell ref="A24:D24"/>
    <mergeCell ref="A14:G14"/>
    <mergeCell ref="A15:G15"/>
    <mergeCell ref="A16:G16"/>
    <mergeCell ref="A17:G17"/>
    <mergeCell ref="A18:G18"/>
    <mergeCell ref="A19:D20"/>
    <mergeCell ref="E19:G19"/>
    <mergeCell ref="A33:D33"/>
    <mergeCell ref="A41:D41"/>
    <mergeCell ref="E33:E41"/>
    <mergeCell ref="F33:F41"/>
    <mergeCell ref="G33:G41"/>
    <mergeCell ref="A34:D34"/>
    <mergeCell ref="A35:D35"/>
    <mergeCell ref="A36:D36"/>
    <mergeCell ref="A37:D37"/>
    <mergeCell ref="A38:D38"/>
    <mergeCell ref="A39:D39"/>
    <mergeCell ref="A40:D40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SAŽETAK</vt:lpstr>
      <vt:lpstr> Račun prihoda i rashoda -ek.kl</vt:lpstr>
      <vt:lpstr> Račun prihoda i rashoda po izv</vt:lpstr>
      <vt:lpstr>Rashodi prema funkcijskoj kl</vt:lpstr>
      <vt:lpstr>Račun financiranja</vt:lpstr>
      <vt:lpstr>POSEBNI DIO</vt:lpstr>
      <vt:lpstr>OBRAZLOŽENJE-opći dio</vt:lpstr>
      <vt:lpstr>OBRAZLOŽENJE-posebni dio</vt:lpstr>
      <vt:lpstr>' Račun prihoda i rashoda -ek.kl'!Print_Area</vt:lpstr>
      <vt:lpstr>' Račun prihoda i rashoda po izv'!Print_Area</vt:lpstr>
      <vt:lpstr>'OBRAZLOŽENJE-opći dio'!Print_Area</vt:lpstr>
      <vt:lpstr>'OBRAZLOŽENJE-posebni dio'!Print_Area</vt:lpstr>
      <vt:lpstr>'POSEBNI DIO'!Print_Area</vt:lpstr>
      <vt:lpstr>'Račun financiranja'!Print_Area</vt:lpstr>
      <vt:lpstr>'Rashodi prema funkcijskoj kl'!Print_Area</vt:lpstr>
      <vt:lpstr>SAŽETAK!Print_Area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PC2</cp:lastModifiedBy>
  <cp:lastPrinted>2025-10-21T07:24:16Z</cp:lastPrinted>
  <dcterms:created xsi:type="dcterms:W3CDTF">2022-08-12T12:51:27Z</dcterms:created>
  <dcterms:modified xsi:type="dcterms:W3CDTF">2025-10-22T08:14:51Z</dcterms:modified>
</cp:coreProperties>
</file>