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C2\Documents\PLAN-2024\I. REBALANS-2024\"/>
    </mc:Choice>
  </mc:AlternateContent>
  <xr:revisionPtr revIDLastSave="0" documentId="8_{6C498B35-F840-44A7-9F59-6F343A035A34}" xr6:coauthVersionLast="47" xr6:coauthVersionMax="47" xr10:uidLastSave="{00000000-0000-0000-0000-000000000000}"/>
  <bookViews>
    <workbookView xWindow="-120" yWindow="-120" windowWidth="29040" windowHeight="15840" tabRatio="760" firstSheet="1" activeTab="7" xr2:uid="{00000000-000D-0000-FFFF-FFFF00000000}"/>
  </bookViews>
  <sheets>
    <sheet name="SAŽETAK" sheetId="1" r:id="rId1"/>
    <sheet name=" Račun prihoda i rashoda -ek.kl" sheetId="8" r:id="rId2"/>
    <sheet name=" Račun prihoda i rashoda po izv" sheetId="3" r:id="rId3"/>
    <sheet name="Rashodi prema funkcijskoj kl" sheetId="5" r:id="rId4"/>
    <sheet name="Račun financiranja" sheetId="6" r:id="rId5"/>
    <sheet name="POSEBNI DIO" sheetId="7" r:id="rId6"/>
    <sheet name="OBRAZLOŽENJE-opći dio" sheetId="9" r:id="rId7"/>
    <sheet name="OBRAZLOŽENJE-posebni dio" sheetId="10" r:id="rId8"/>
  </sheets>
  <definedNames>
    <definedName name="_xlnm.Print_Area" localSheetId="1">' Račun prihoda i rashoda -ek.kl'!$A$1:$F$32</definedName>
    <definedName name="_xlnm.Print_Area" localSheetId="2">' Račun prihoda i rashoda po izv'!$A$1:$F$30</definedName>
    <definedName name="_xlnm.Print_Area" localSheetId="5">'POSEBNI DIO'!$A$1:$G$81</definedName>
    <definedName name="_xlnm.Print_Area" localSheetId="4">'Račun financiranja'!$A$1:$F$47</definedName>
    <definedName name="_xlnm.Print_Area" localSheetId="3">'Rashodi prema funkcijskoj kl'!$A$1:$D$12</definedName>
    <definedName name="_xlnm.Print_Area" localSheetId="0">SAŽETAK!$A$1:$I$44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1" i="7" l="1"/>
  <c r="G79" i="7"/>
  <c r="G76" i="7"/>
  <c r="G73" i="7"/>
  <c r="G70" i="7"/>
  <c r="G68" i="7"/>
  <c r="G65" i="7"/>
  <c r="G63" i="7"/>
  <c r="G60" i="7"/>
  <c r="G59" i="7"/>
  <c r="G55" i="7"/>
  <c r="G54" i="7"/>
  <c r="G50" i="7"/>
  <c r="G47" i="7"/>
  <c r="G43" i="7"/>
  <c r="G41" i="7"/>
  <c r="G37" i="7"/>
  <c r="G34" i="7"/>
  <c r="G31" i="7"/>
  <c r="G30" i="7"/>
  <c r="G27" i="7"/>
  <c r="G23" i="7"/>
  <c r="G24" i="7"/>
  <c r="G22" i="7"/>
  <c r="G13" i="7"/>
  <c r="G19" i="7"/>
  <c r="G18" i="7"/>
  <c r="G15" i="7"/>
  <c r="G14" i="7"/>
  <c r="F73" i="7"/>
  <c r="F70" i="7"/>
  <c r="F34" i="7"/>
  <c r="F27" i="7"/>
  <c r="F23" i="7"/>
  <c r="F14" i="7"/>
  <c r="E47" i="6"/>
  <c r="F47" i="6"/>
  <c r="D47" i="6"/>
  <c r="E40" i="6"/>
  <c r="F40" i="6"/>
  <c r="D40" i="6"/>
  <c r="E44" i="6"/>
  <c r="F44" i="6"/>
  <c r="D44" i="6"/>
  <c r="F46" i="6"/>
  <c r="F45" i="6"/>
  <c r="F43" i="6"/>
  <c r="F42" i="6"/>
  <c r="I34" i="1"/>
  <c r="H35" i="1"/>
  <c r="I35" i="1" s="1"/>
  <c r="D12" i="5"/>
  <c r="F31" i="8"/>
  <c r="F28" i="8"/>
  <c r="F29" i="8"/>
  <c r="E32" i="8"/>
  <c r="E27" i="8"/>
  <c r="E26" i="8"/>
  <c r="D23" i="3"/>
  <c r="E27" i="3"/>
  <c r="F27" i="3" s="1"/>
  <c r="E26" i="3"/>
  <c r="F26" i="3" s="1"/>
  <c r="E24" i="3"/>
  <c r="F24" i="3" s="1"/>
  <c r="F23" i="3" s="1"/>
  <c r="E28" i="3"/>
  <c r="F28" i="3" s="1"/>
  <c r="E29" i="3"/>
  <c r="F29" i="3" s="1"/>
  <c r="F25" i="3"/>
  <c r="F30" i="3"/>
  <c r="E16" i="8"/>
  <c r="E12" i="8"/>
  <c r="F18" i="8"/>
  <c r="F13" i="8"/>
  <c r="E15" i="3"/>
  <c r="E14" i="3"/>
  <c r="E11" i="3"/>
  <c r="E23" i="3" l="1"/>
  <c r="F12" i="3"/>
  <c r="F13" i="3"/>
  <c r="F14" i="3"/>
  <c r="F15" i="3"/>
  <c r="F16" i="3"/>
  <c r="F17" i="3"/>
  <c r="F11" i="3"/>
  <c r="D16" i="8"/>
  <c r="F16" i="8" s="1"/>
  <c r="D12" i="8"/>
  <c r="F12" i="8" s="1"/>
  <c r="E41" i="7" l="1"/>
  <c r="E30" i="7"/>
  <c r="D32" i="8"/>
  <c r="F32" i="8" s="1"/>
  <c r="D27" i="8"/>
  <c r="F27" i="8" s="1"/>
  <c r="E58" i="7"/>
  <c r="F58" i="7"/>
  <c r="G58" i="7"/>
  <c r="E15" i="7"/>
  <c r="D19" i="6" l="1"/>
  <c r="D18" i="6" s="1"/>
  <c r="E19" i="6"/>
  <c r="E18" i="6" s="1"/>
  <c r="F19" i="6"/>
  <c r="F18" i="6" s="1"/>
  <c r="D11" i="6"/>
  <c r="D10" i="6" s="1"/>
  <c r="E11" i="6"/>
  <c r="E10" i="6" s="1"/>
  <c r="F11" i="6"/>
  <c r="F10" i="6" s="1"/>
  <c r="F17" i="8" l="1"/>
  <c r="I15" i="1" s="1"/>
  <c r="E17" i="8"/>
  <c r="H15" i="1" s="1"/>
  <c r="D17" i="8"/>
  <c r="G15" i="1" s="1"/>
  <c r="E30" i="8" l="1"/>
  <c r="H18" i="1" s="1"/>
  <c r="F30" i="8"/>
  <c r="I18" i="1" s="1"/>
  <c r="D30" i="8"/>
  <c r="G18" i="1" s="1"/>
  <c r="D26" i="8"/>
  <c r="D14" i="8"/>
  <c r="F14" i="8" s="1"/>
  <c r="F11" i="8" s="1"/>
  <c r="F10" i="8" s="1"/>
  <c r="D15" i="8"/>
  <c r="F15" i="8" s="1"/>
  <c r="E26" i="7"/>
  <c r="E25" i="7" s="1"/>
  <c r="F26" i="7"/>
  <c r="F25" i="7" s="1"/>
  <c r="G26" i="7"/>
  <c r="G25" i="7" s="1"/>
  <c r="E72" i="7"/>
  <c r="F72" i="7"/>
  <c r="G72" i="7"/>
  <c r="F41" i="6"/>
  <c r="F39" i="6" s="1"/>
  <c r="F38" i="6" s="1"/>
  <c r="E41" i="6"/>
  <c r="E39" i="6" s="1"/>
  <c r="E38" i="6" s="1"/>
  <c r="D41" i="6"/>
  <c r="D39" i="6" s="1"/>
  <c r="D38" i="6" s="1"/>
  <c r="D25" i="8" l="1"/>
  <c r="G17" i="1" s="1"/>
  <c r="F26" i="8"/>
  <c r="D11" i="8"/>
  <c r="E11" i="8"/>
  <c r="E10" i="8" s="1"/>
  <c r="E25" i="8"/>
  <c r="H17" i="1" s="1"/>
  <c r="I14" i="1"/>
  <c r="F25" i="8"/>
  <c r="D24" i="8"/>
  <c r="F10" i="3"/>
  <c r="E10" i="3"/>
  <c r="D10" i="3"/>
  <c r="E24" i="8" l="1"/>
  <c r="H14" i="1"/>
  <c r="H13" i="1" s="1"/>
  <c r="G14" i="1"/>
  <c r="G13" i="1" s="1"/>
  <c r="D10" i="8"/>
  <c r="I13" i="1"/>
  <c r="F24" i="8"/>
  <c r="I17" i="1"/>
  <c r="G36" i="1"/>
  <c r="H36" i="1"/>
  <c r="I36" i="1"/>
  <c r="E78" i="7" l="1"/>
  <c r="F78" i="7"/>
  <c r="G78" i="7"/>
  <c r="E75" i="7"/>
  <c r="E74" i="7" s="1"/>
  <c r="E71" i="7" s="1"/>
  <c r="F75" i="7"/>
  <c r="F74" i="7" s="1"/>
  <c r="F71" i="7" s="1"/>
  <c r="G75" i="7"/>
  <c r="G74" i="7" s="1"/>
  <c r="G71" i="7" s="1"/>
  <c r="E67" i="7"/>
  <c r="F67" i="7"/>
  <c r="G67" i="7"/>
  <c r="E69" i="7"/>
  <c r="F69" i="7"/>
  <c r="G69" i="7"/>
  <c r="E62" i="7"/>
  <c r="F62" i="7"/>
  <c r="G62" i="7"/>
  <c r="E64" i="7"/>
  <c r="F64" i="7"/>
  <c r="G64" i="7"/>
  <c r="E57" i="7"/>
  <c r="F57" i="7"/>
  <c r="G57" i="7"/>
  <c r="E49" i="7"/>
  <c r="E48" i="7" s="1"/>
  <c r="F49" i="7"/>
  <c r="F48" i="7" s="1"/>
  <c r="G49" i="7"/>
  <c r="G48" i="7" s="1"/>
  <c r="E46" i="7"/>
  <c r="E45" i="7" s="1"/>
  <c r="F46" i="7"/>
  <c r="F45" i="7" s="1"/>
  <c r="G46" i="7"/>
  <c r="G45" i="7" s="1"/>
  <c r="E42" i="7"/>
  <c r="F42" i="7"/>
  <c r="G42" i="7"/>
  <c r="E36" i="7"/>
  <c r="E35" i="7" s="1"/>
  <c r="F36" i="7"/>
  <c r="F35" i="7" s="1"/>
  <c r="G36" i="7"/>
  <c r="G35" i="7" s="1"/>
  <c r="E33" i="7"/>
  <c r="E32" i="7" s="1"/>
  <c r="F33" i="7"/>
  <c r="F32" i="7" s="1"/>
  <c r="G33" i="7"/>
  <c r="G32" i="7" s="1"/>
  <c r="E29" i="7"/>
  <c r="E28" i="7" s="1"/>
  <c r="F29" i="7"/>
  <c r="F28" i="7" s="1"/>
  <c r="G29" i="7"/>
  <c r="G28" i="7" s="1"/>
  <c r="F13" i="7"/>
  <c r="F12" i="7" s="1"/>
  <c r="G12" i="7"/>
  <c r="F61" i="7" l="1"/>
  <c r="E61" i="7"/>
  <c r="E44" i="7"/>
  <c r="G66" i="7"/>
  <c r="G44" i="7"/>
  <c r="G61" i="7"/>
  <c r="F66" i="7"/>
  <c r="E66" i="7"/>
  <c r="F44" i="7"/>
  <c r="G27" i="1" l="1"/>
  <c r="H27" i="1"/>
  <c r="I27" i="1"/>
  <c r="E80" i="7"/>
  <c r="E77" i="7" s="1"/>
  <c r="E56" i="7" s="1"/>
  <c r="F80" i="7"/>
  <c r="F77" i="7" s="1"/>
  <c r="F56" i="7" s="1"/>
  <c r="G80" i="7"/>
  <c r="G77" i="7" s="1"/>
  <c r="G56" i="7" s="1"/>
  <c r="G40" i="7" l="1"/>
  <c r="G39" i="7" s="1"/>
  <c r="G38" i="7" s="1"/>
  <c r="F40" i="7"/>
  <c r="F39" i="7" s="1"/>
  <c r="F38" i="7" s="1"/>
  <c r="E40" i="7"/>
  <c r="E39" i="7" s="1"/>
  <c r="E38" i="7" s="1"/>
  <c r="G21" i="7"/>
  <c r="G20" i="7" s="1"/>
  <c r="F21" i="7"/>
  <c r="F20" i="7" s="1"/>
  <c r="E21" i="7"/>
  <c r="E20" i="7" s="1"/>
  <c r="G17" i="7"/>
  <c r="G16" i="7" s="1"/>
  <c r="F17" i="7"/>
  <c r="F16" i="7" s="1"/>
  <c r="E13" i="7"/>
  <c r="E12" i="7" s="1"/>
  <c r="E17" i="7"/>
  <c r="E16" i="7" s="1"/>
  <c r="E11" i="7" l="1"/>
  <c r="F11" i="7"/>
  <c r="G11" i="7"/>
  <c r="G53" i="7"/>
  <c r="G52" i="7" s="1"/>
  <c r="E53" i="7"/>
  <c r="E52" i="7" s="1"/>
  <c r="E51" i="7" s="1"/>
  <c r="F53" i="7"/>
  <c r="F52" i="7" s="1"/>
  <c r="F51" i="7" s="1"/>
  <c r="G51" i="7" l="1"/>
  <c r="B11" i="5" l="1"/>
  <c r="B10" i="5" s="1"/>
  <c r="B9" i="5" s="1"/>
  <c r="C11" i="5"/>
  <c r="C10" i="5" s="1"/>
  <c r="C9" i="5" s="1"/>
  <c r="D11" i="5"/>
  <c r="D10" i="5" s="1"/>
  <c r="D9" i="5" s="1"/>
  <c r="G16" i="1" l="1"/>
  <c r="G43" i="1" s="1"/>
  <c r="I42" i="1"/>
  <c r="H42" i="1"/>
  <c r="G42" i="1"/>
  <c r="E10" i="7"/>
  <c r="G44" i="1" l="1"/>
  <c r="G19" i="1"/>
  <c r="F10" i="7" l="1"/>
  <c r="H16" i="1" l="1"/>
  <c r="H19" i="1" s="1"/>
  <c r="I16" i="1"/>
  <c r="H43" i="1" l="1"/>
  <c r="H44" i="1" s="1"/>
  <c r="I43" i="1"/>
  <c r="I44" i="1" s="1"/>
  <c r="I19" i="1"/>
  <c r="G10" i="7" l="1"/>
</calcChain>
</file>

<file path=xl/sharedStrings.xml><?xml version="1.0" encoding="utf-8"?>
<sst xmlns="http://schemas.openxmlformats.org/spreadsheetml/2006/main" count="463" uniqueCount="287">
  <si>
    <t>PRIHODI UKUPNO</t>
  </si>
  <si>
    <t>RASHODI UKUPNO</t>
  </si>
  <si>
    <t>RAZLIKA - VIŠAK / MANJAK</t>
  </si>
  <si>
    <t>NETO FINANCIRANJE</t>
  </si>
  <si>
    <t>Naziv prihoda</t>
  </si>
  <si>
    <t>Razred</t>
  </si>
  <si>
    <t>Skupina</t>
  </si>
  <si>
    <t>Prihodi poslovanja</t>
  </si>
  <si>
    <t>Prihodi od prodaje nefinancijske imovine</t>
  </si>
  <si>
    <t>Naziv rashoda</t>
  </si>
  <si>
    <t>Rashodi poslovanja</t>
  </si>
  <si>
    <t>Rashodi za zaposlene</t>
  </si>
  <si>
    <t>Rashodi za nabavu nefinancijske imovine</t>
  </si>
  <si>
    <t>RASHODI PREMA FUNKCIJSKOJ KLASIFIKACIJI</t>
  </si>
  <si>
    <t>BROJČANA OZNAKA I NAZIV</t>
  </si>
  <si>
    <t>UKUPNI RASHODI</t>
  </si>
  <si>
    <t>Primici od financijske imovine i zaduživanja</t>
  </si>
  <si>
    <t>Izdaci za financijsku imovinu i otplate zajmova</t>
  </si>
  <si>
    <t>II. POSEBNI DIO</t>
  </si>
  <si>
    <t>I. OPĆI DIO</t>
  </si>
  <si>
    <t>Šifra</t>
  </si>
  <si>
    <t xml:space="preserve">Naziv </t>
  </si>
  <si>
    <t>Materijalni rashodi</t>
  </si>
  <si>
    <t>UKUPAN DONOS VIŠKA / MANJKA IZ PRETHODNE(IH) GODINE***</t>
  </si>
  <si>
    <t>Pomoći iz inozemstva i od subjekata unutar općeg proračuna</t>
  </si>
  <si>
    <t>Rashodi za nabavu proizvedene dugotrajne imovine</t>
  </si>
  <si>
    <t>C) PRENESENI VIŠAK ILI PRENESENI MANJAK I VIŠEGODIŠNJI PLAN URAVNOTEŽENJA</t>
  </si>
  <si>
    <t>Naziv</t>
  </si>
  <si>
    <t>PROGRAM 4090</t>
  </si>
  <si>
    <t>DRUŠTVENA BRIGA O DJECI PREDŠKOLSKE DOBI</t>
  </si>
  <si>
    <t>Aktivnost A409001</t>
  </si>
  <si>
    <t>Redovna djelatnost dječjeg vrtića</t>
  </si>
  <si>
    <t>Izvor financiranja 1.1.</t>
  </si>
  <si>
    <t>Izvor financiranja 2.6.</t>
  </si>
  <si>
    <t>GRAD SAMOBOR - OPĆI PRIHODI I PRIMICI</t>
  </si>
  <si>
    <t>Izvor financiranja 3.3.</t>
  </si>
  <si>
    <t>Izvor financiranja 4.5.</t>
  </si>
  <si>
    <t>Izvor financiranja 5.9.</t>
  </si>
  <si>
    <t>Izvor financiranja 6.3.</t>
  </si>
  <si>
    <t>Aktivnost A409008</t>
  </si>
  <si>
    <t>Programi javnih potreba - predškola i TUR</t>
  </si>
  <si>
    <t>Aktivnost A409009</t>
  </si>
  <si>
    <t>Stručno osposobljavanje za rad bez zasnivanja radnog odnosa</t>
  </si>
  <si>
    <t>Financijski rashodi</t>
  </si>
  <si>
    <t>Ostali rashodi</t>
  </si>
  <si>
    <t>Rahodi za nabavu nefinancijske imovine</t>
  </si>
  <si>
    <t>3.3.</t>
  </si>
  <si>
    <t>4.5.</t>
  </si>
  <si>
    <t>Prihodi od imovine</t>
  </si>
  <si>
    <t>Prihodi od upravnih i administrativnih pristojbi, pristojbi po posebnim propisima i naknada</t>
  </si>
  <si>
    <t>Prihodi od prodaje proizvoda i robe te pruženih usluga, prihodi od donacija te povrati po protestiranim jamstvima</t>
  </si>
  <si>
    <t>Prihodi iz nadležnog proračuna i od HZZO-a temeljem ugovornih obveza</t>
  </si>
  <si>
    <t>091 Predškolsko i osnovno obrazovanje</t>
  </si>
  <si>
    <t>09 Obrazovanje</t>
  </si>
  <si>
    <t>0911 Predškolsko obrazovanje</t>
  </si>
  <si>
    <t>Rezultat poslovanja</t>
  </si>
  <si>
    <t>DV GRIGOR VITEZ 
- VLASTITI PRIHODI</t>
  </si>
  <si>
    <t>DV GRIGOR VITEZ 
- POSEBNE NAMJENE</t>
  </si>
  <si>
    <t>DV GRIGOR VITEZ
- PRIHODI OD POMOĆI</t>
  </si>
  <si>
    <t>DV GRIGOR VITEZ
- PRIHODI OD DONACIJA</t>
  </si>
  <si>
    <t>DV GRIGOR VITEZ
- PRIHODI  OD NEFINANCIJSKE IMOVINE</t>
  </si>
  <si>
    <t>Aktivnost A409011</t>
  </si>
  <si>
    <t>Univerzalni sportski program</t>
  </si>
  <si>
    <t>Kapitalni projekt K409001</t>
  </si>
  <si>
    <t>Nabava nefinancijske imovine</t>
  </si>
  <si>
    <t>Rashodi za nabavu neproizvedene dugotrajne imovine</t>
  </si>
  <si>
    <t>26338    DJEČJI VRTIĆ GRIGOR VITEZ</t>
  </si>
  <si>
    <t>Višak prihoda iz prethodne godine koji će se rasporediti</t>
  </si>
  <si>
    <t>Manjak prihoda iz prethodne godine za pokriće</t>
  </si>
  <si>
    <t>RAZLIKA VIŠAK / MANJAK IZ PRETHODNE(IH) GODINE KOJI ĆE SE RASPOREDITI / POKRITI</t>
  </si>
  <si>
    <t>PRIHODI, PRIMICI I VIŠAK</t>
  </si>
  <si>
    <t>RASHODI, IZDACI I MANJAK</t>
  </si>
  <si>
    <t>RAZLIKA</t>
  </si>
  <si>
    <t>A) SAŽETAK RAČUNA PRIHODA I RASHODA</t>
  </si>
  <si>
    <t>B) SAŽETAK RAČUNA FINANCIRANJA</t>
  </si>
  <si>
    <t>UKUPNO FINANCIJSKI PLAN (A.+B.+C.)</t>
  </si>
  <si>
    <t>Članak 1.</t>
  </si>
  <si>
    <t>Članak 2.</t>
  </si>
  <si>
    <t>A. RAČUN PRIHODA I RASHODA</t>
  </si>
  <si>
    <t>Članak 3.</t>
  </si>
  <si>
    <t>Članak 4.</t>
  </si>
  <si>
    <t>Članak 5.</t>
  </si>
  <si>
    <t>Brojčana oznaka i naziv</t>
  </si>
  <si>
    <t>UKUPAN DONOS VIŠKA / MANJKA IZ PRETHODNE(IH) GODINE</t>
  </si>
  <si>
    <t>Vlastiti izvori</t>
  </si>
  <si>
    <t>Višak prihoda</t>
  </si>
  <si>
    <t>DV Grigor Vitez - Posebne namjene</t>
  </si>
  <si>
    <t>DV Grigor Vitez - Prihodi od pomoći</t>
  </si>
  <si>
    <t>Manjak prihoda</t>
  </si>
  <si>
    <t>C) PRENESENI VIŠAK/MANJAK PRIHODA NAD RASHODIMA</t>
  </si>
  <si>
    <t>Članak 6.</t>
  </si>
  <si>
    <t>Plan za 2024.</t>
  </si>
  <si>
    <t>Izvor financiranja 4.1.</t>
  </si>
  <si>
    <t>GRAD SAMOBOR
- POMOĆI</t>
  </si>
  <si>
    <t>RASHODI UKUPNO:</t>
  </si>
  <si>
    <t>PRIHODI UKUPNO:</t>
  </si>
  <si>
    <t>Plan 
za 2024.</t>
  </si>
  <si>
    <t>Plan
za 2024.</t>
  </si>
  <si>
    <t>Preneseni višak prihoda nad rashodima u Financijskom planu za 2024.g. i projekciji za 2025. i 2026. godinu utvrđuje se kako slijedi:</t>
  </si>
  <si>
    <t>B. RAČUN FINANCIRANJA PREMA EKONOMSKOJ KLASIFIKACIJI I IZVORIMA FINANCIRANJA</t>
  </si>
  <si>
    <t>Članak 7.</t>
  </si>
  <si>
    <t>Izvor financiranja 1.1.
GRAD SAMOBOR
Opći prihodi i primici</t>
  </si>
  <si>
    <t>Izvor financiranja 2.6.
DV GRIGOR VITEZ 
- vlastiti prihodi</t>
  </si>
  <si>
    <t>Izvor financiranja 3.3.
DV GRIGOR VITEZ 
- posebne namjene</t>
  </si>
  <si>
    <t>Izvor financiranja 4.1.
GRAD SAMOBOR
- pomoći</t>
  </si>
  <si>
    <t>Izvor financiranja 4.5.
DV GRIGOR VITEZ
- prihodi od pomoći</t>
  </si>
  <si>
    <t>Izvor financiranja 5.9.
DV GRIGOR VITEZ
- prihodi od donacija</t>
  </si>
  <si>
    <t>Prihodi od prodaje nefinancijske
imovine</t>
  </si>
  <si>
    <t>Prihodi od prodaje proizvedene dugotrajne imovine</t>
  </si>
  <si>
    <t>Brojčana oznaka i naziv:</t>
  </si>
  <si>
    <t>Primici od zaduživanja</t>
  </si>
  <si>
    <t>Izdaci za otplatu glavnice primljenih kredita i zajmova</t>
  </si>
  <si>
    <r>
      <rPr>
        <b/>
        <sz val="12"/>
        <rFont val="Arial"/>
        <family val="2"/>
        <charset val="238"/>
      </rPr>
      <t>RAZLIKA</t>
    </r>
    <r>
      <rPr>
        <b/>
        <sz val="12"/>
        <color indexed="8"/>
        <rFont val="Arial"/>
        <family val="2"/>
        <charset val="238"/>
      </rPr>
      <t xml:space="preserve"> VIŠAK / MANJAK IZ PRETHODNE(IH) GODINE KOJI ĆE SE RASPOREDITI / POKRITI</t>
    </r>
  </si>
  <si>
    <t>PRIHODI POSLOVANJA PREMA EKONOMSKOJ KLASIFIKACIJI</t>
  </si>
  <si>
    <t>RASHODI POSLOVANJA PREMA EKONOMSKOJ KLASIFIKACIJI</t>
  </si>
  <si>
    <t>PRIHODI POSLOVANJA PREMA IZVORIMA FINANCIRANJA</t>
  </si>
  <si>
    <t>RASHODI POSLOVANJA PREMA IZVORIMA FINANCIRANJA</t>
  </si>
  <si>
    <t>Članak 8.</t>
  </si>
  <si>
    <t>OBRAZLOŽENJE OPĆEG DIJELA FINANCIJSKOG PLANA ZA RAZDOBLJE 2024.-2026.GODINE</t>
  </si>
  <si>
    <t>DJEČJEG VRTIĆA GRIGOR VITEZ, SAMOBOR</t>
  </si>
  <si>
    <r>
      <t>1.</t>
    </r>
    <r>
      <rPr>
        <b/>
        <sz val="7"/>
        <color theme="1"/>
        <rFont val="Times New Roman"/>
        <family val="1"/>
        <charset val="238"/>
      </rPr>
      <t xml:space="preserve">       </t>
    </r>
    <r>
      <rPr>
        <b/>
        <sz val="11"/>
        <color theme="1"/>
        <rFont val="Calibri"/>
        <family val="2"/>
        <charset val="238"/>
        <scheme val="minor"/>
      </rPr>
      <t>PRIHODI POSLOVANJA</t>
    </r>
  </si>
  <si>
    <t>0,01% iz prihoda od nefinancijske imovine.</t>
  </si>
  <si>
    <t>Izvor prihoda posebnih namjena sastoji se od uplata roditelja za naknadu za boravak djece u vrtiću.</t>
  </si>
  <si>
    <t>Ovisi o ukupnom broju upisane djece na početku tekuće pedagoške godine za sljedeću pedagošku godinu.</t>
  </si>
  <si>
    <t>(Evidentiraju se u skupini 63 - Pomoći iz inozemstva i od subjekata unutar općeg proračuna.)</t>
  </si>
  <si>
    <t>Iznos pomoći ovisi o broju upisane djece u navedene programe.</t>
  </si>
  <si>
    <t>Prisutan je porast broja takve djece kroz godine.</t>
  </si>
  <si>
    <t>Odnosi se na eventualne prihode od osiguravajućeg društva za nadoknadu štete.</t>
  </si>
  <si>
    <r>
      <t>2.</t>
    </r>
    <r>
      <rPr>
        <b/>
        <sz val="7"/>
        <color theme="1"/>
        <rFont val="Times New Roman"/>
        <family val="1"/>
        <charset val="238"/>
      </rPr>
      <t xml:space="preserve">       </t>
    </r>
    <r>
      <rPr>
        <b/>
        <sz val="11"/>
        <color theme="1"/>
        <rFont val="Calibri"/>
        <family val="2"/>
        <charset val="238"/>
        <scheme val="minor"/>
      </rPr>
      <t>RASHODI POSLOVANJA</t>
    </r>
  </si>
  <si>
    <t>Struktura rashoda prema izvorima jednaka je kao kod prihoda.</t>
  </si>
  <si>
    <t>Članak 9.</t>
  </si>
  <si>
    <t>OBRAZLOŽENJE POSEBNOG DIJELA FINANCIJSKOG PLANA</t>
  </si>
  <si>
    <t>Proračunski korisnik 26338 DJEČJI VRTIĆ GRIGOR VITEZ SAMOBOR</t>
  </si>
  <si>
    <t xml:space="preserve">Program:  DRUŠTVENA BRIGA O DJECI PREDŠKOLSKE DOBI </t>
  </si>
  <si>
    <t xml:space="preserve">Zakonske i druge pravne osnove programa: </t>
  </si>
  <si>
    <r>
      <t>-</t>
    </r>
    <r>
      <rPr>
        <sz val="7"/>
        <color theme="1"/>
        <rFont val="Times New Roman"/>
        <family val="1"/>
        <charset val="238"/>
      </rPr>
      <t xml:space="preserve">          </t>
    </r>
    <r>
      <rPr>
        <sz val="10"/>
        <color theme="1"/>
        <rFont val="Times New Roman"/>
        <family val="1"/>
        <charset val="238"/>
      </rPr>
      <t>Državni pedagoški standard predškolskog odgoja i naobrazbe (NN 63/08 i 90/10)</t>
    </r>
  </si>
  <si>
    <r>
      <t>Razvojna mjera</t>
    </r>
    <r>
      <rPr>
        <sz val="10"/>
        <color theme="1"/>
        <rFont val="Times New Roman"/>
        <family val="1"/>
        <charset val="238"/>
      </rPr>
      <t xml:space="preserve"> </t>
    </r>
    <r>
      <rPr>
        <i/>
        <sz val="10"/>
        <color theme="1"/>
        <rFont val="Times New Roman"/>
        <family val="1"/>
        <charset val="238"/>
      </rPr>
      <t>(poveznica sa strateškim okvirom Provedbenog programa Grada Samobora za razdoblje 2021.-2025. g).:</t>
    </r>
  </si>
  <si>
    <t>5. Briga o djeci</t>
  </si>
  <si>
    <t>Pokazatelji rezultata:</t>
  </si>
  <si>
    <t>Sukladno Prilogu 1. Provedbenog programa Grada Samobora za razdoblje 2021. – 2025.</t>
  </si>
  <si>
    <t xml:space="preserve">Naziv aktivnosti/projekta u Proračunu: REDOVNA DJELATNOST DJEČJEG VRTIĆA </t>
  </si>
  <si>
    <t>Obrazloženje aktivnosti/projekta</t>
  </si>
  <si>
    <t>Planirana sredstva</t>
  </si>
  <si>
    <t>2024.</t>
  </si>
  <si>
    <t>Troškove redovne djelatnosti DV Grigor Vitez snosi osnivač ustanove – Grad Samobor i roditelji djece koja polaze vrtić.</t>
  </si>
  <si>
    <t xml:space="preserve">Naziv aktivnosti/projekta u Proračunu: PROGRAM JAVNIH POTREBA – PREDŠKOLA I TUR </t>
  </si>
  <si>
    <t xml:space="preserve">Program predškole obvezan je program odgojno-obrazovnoga rada s djecom u godini dana prije polaska u osnovnu školu te se provodi u trajanju od 250 sati. </t>
  </si>
  <si>
    <t>Program predškole zajedno sa programom za djecu s teškoćama koja su integrirana u redovite odgojno-obrazovne skupine u DV Grigor Vitez sufinanciran je od strane Ministarstva znanosti i obrazovanja.</t>
  </si>
  <si>
    <t>Ishodište za procjenu planiranih rashoda u razdoblju od 2024. – 2026. godine temelji se na broju djece u programu predškole i djece s teškoćama koja su integrirana u redovite programe te iznosima sufinanciranja od strane MZO, i to:</t>
  </si>
  <si>
    <t>Naziv aktivnosti/projekta u Proračunu: UNIVERZALNI SPORTSKI PROGRAM</t>
  </si>
  <si>
    <t xml:space="preserve">Naziv aktivnosti/projekta u Proračunu: NABAVA NEFINANCIJSKE IMOVINE </t>
  </si>
  <si>
    <t>Nabava nefinancijske imovine vrši se sukcesivno tijekom godine, sukladno Planu nabave (uredska oprema i namještaj, komunikacijska oprema, klima uređaji, sprave za igrališta, uređaji, strojevi, sitan inventar i didaktika).</t>
  </si>
  <si>
    <t>Planirana financijska sredstva temelje se na iskazanim potrebama DV Grigor Vitez za nabavu dugotrajne nefinancijske imovine te ponudama za nabavu iste.</t>
  </si>
  <si>
    <t>Pokazatelj uspješnosti</t>
  </si>
  <si>
    <t>Definicija</t>
  </si>
  <si>
    <t>Jedinica</t>
  </si>
  <si>
    <t>Polazna vrijednost 2023.</t>
  </si>
  <si>
    <t>Ukupni broj upisane djece</t>
  </si>
  <si>
    <t>Ukupni broj upisane djece u redovni 10-satni program i  djece uključene u kraći program predškole (akt. 5.1. Redovna djelatnost vrtića, PPGS)</t>
  </si>
  <si>
    <t>Broj</t>
  </si>
  <si>
    <t>Broj novoupisane djece</t>
  </si>
  <si>
    <t>Broj novoupisane djece (akt. 5.1. Redovna djelatnost vrtića, PPGS)</t>
  </si>
  <si>
    <t>Radi poboljšanja kvalitete odgoja, obrazovanja i skrbi o djeci rane i predškolske dobi te usklađivanja s Državnim pedagoškim standardom predškolskog odgoja i naobrazbe potrebno je održati postojeći odnosno eventualno smanjiti ukupan broj upisane djece u redovni 10-satni program</t>
  </si>
  <si>
    <t>Od 2/2024. godine doći će do planiranog povećanja broja djece obuhvaćene redovitim 10-satnim programom predškolskog odgoja i obrazovanja u DV Grigor Vitez radi proširenja smještajnih kapaciteta, izgradnjom novog objekta u mjestu Molvice sa dodatne 2 vrtićke skupine, te 1 jasličkom skupinom.</t>
  </si>
  <si>
    <t>Broj djece u kraćem programu predškole</t>
  </si>
  <si>
    <t>Omogućiti svoj djeci u godini dana prije polaska u osnovnu školu pohađanje programa predškole. Trenutno program polazi 13-ero djece, a maksimalan kapacitet za 1 skupinu kraćeg programa iznosi 20 polaznika.</t>
  </si>
  <si>
    <t>Broj djece u skupini u odnosu na broj odgojitelja mora biti usklađen s Državnim pedagoškim standardom , kako bi se osiguralo što kvalitetnije provođenje  predškolskog odgoja i obrazovanja.</t>
  </si>
  <si>
    <t>Broj djece u skupini u odnosu na broj odgojitelja</t>
  </si>
  <si>
    <t>Broj djece obuhvaćene Univerzalnim sportskim programom</t>
  </si>
  <si>
    <t>Održavanjem programa utječe se na razvijanje svjesnosti stvaranja kvalitetnih uvjeta za rast i razvoj organizma te važnu ulogu u održavanju tjelesnog zdravlja.</t>
  </si>
  <si>
    <t>Izraditi program za verifikaciju posebnog cjelodnevnog  programa ranog učenja engleskog jezika. Cilj programa je upoznavanje djece sa engleskim jezikom i drugačijom kulturom kroz svakodnevne životne situacije i igru.</t>
  </si>
  <si>
    <t>Povećanjem broja kraćih programa omogućuje se djeci predškolske dobi pohađanje dodatnih aktivnosti unutar prostora vrtića. Djeca polaznici nalaze se u poznatoj okolini, a roditeljima se olakšava organizacija svakodnevnog života.</t>
  </si>
  <si>
    <t xml:space="preserve">Povećanje broja organiziranih posjeta vrtićkih skupina kulturnim manifestacijama </t>
  </si>
  <si>
    <t>Organiziranjem posjeta vrtićkih skupina kulturnim manifestacijama bogati se cjelokupno iskustvo djece u raznolikim aktivnostima povezanim s kulturnom umjetnosti</t>
  </si>
  <si>
    <t>Broj posjeta</t>
  </si>
  <si>
    <t>Broj gostovanja kazališta/dramskih skupina i sl. u dječjem vrtiću</t>
  </si>
  <si>
    <t>Održavanje broja predstava i igrokaza po svim objektima DV Grigor Vitez.</t>
  </si>
  <si>
    <t xml:space="preserve">U narednom razdoblju smanjujemo broj gostovanja zbog formiranja dramske skupine Vitezova mala scena u organizaciji odgojitelja DV Grigor Vitez koji na godišnjoj razini organiziraju 2-3 predstave za svu djecu polaznike vrtića. </t>
  </si>
  <si>
    <t>Broj gostovanja</t>
  </si>
  <si>
    <t>Povećanje broja održanih kreativnih radionica i raznih svečanosti u koje su uključeni i roditelji</t>
  </si>
  <si>
    <t>Održavanjem radionica potiču se djeca i roditelji na međusobno kreativno izražavanje kroz ugodno druženje djece, roditelja i odgojitelja.</t>
  </si>
  <si>
    <t>Broj održanih radionica</t>
  </si>
  <si>
    <t>Povećanje broja  predavačkih i komuinikacijskih sastanaka  za roditelje</t>
  </si>
  <si>
    <t>Održavanje planiranih sastanaka unutar odgojnih skupina uz povećanje sastanaka organiziranih u suradnji s vanjskim stručnjacima (npr. pedijatrima) radi bolje informiranosti roditelja o rastu i razvoju djece predškolske dobi.</t>
  </si>
  <si>
    <t>Pohađanjem  seminara, predavanja i radionica potiče se radnike na profesionalan rast i razvoj koji je neophodan za kvalitetno provođenje predškolskog odgoja i obrazovanja.</t>
  </si>
  <si>
    <t xml:space="preserve">Broj </t>
  </si>
  <si>
    <t>III. ZAVRŠNE ODREDBE</t>
  </si>
  <si>
    <t>PREDSJEDNICA UPRAVNOG VIJEĆA:</t>
  </si>
  <si>
    <t>Tatijana Lenart</t>
  </si>
  <si>
    <t>Povećanje broja kraćih programa izvan 10-satnog redovnog programa 
(vanjski suradnici)</t>
  </si>
  <si>
    <t>Povećanje broja djece obuhvaćene posebnim 
10-satnim programom učenja engleskog jezika</t>
  </si>
  <si>
    <t>Potpuna usklađenost s Državnim pedagoškim standardom
 u pogledu odnosa broja odgojitelja i broja djece</t>
  </si>
  <si>
    <t>Broj djece obuhvaćene programom predškolskog
odgoja i obrazovanja u gradskim dječjim vrtićima</t>
  </si>
  <si>
    <r>
      <t>-</t>
    </r>
    <r>
      <rPr>
        <sz val="7"/>
        <color theme="1"/>
        <rFont val="Times New Roman"/>
        <family val="1"/>
        <charset val="238"/>
      </rPr>
      <t xml:space="preserve">          </t>
    </r>
    <r>
      <rPr>
        <sz val="10"/>
        <color theme="1"/>
        <rFont val="Times New Roman"/>
        <family val="1"/>
        <charset val="238"/>
      </rPr>
      <t xml:space="preserve">Zakon o predškolskom odgoju i obrazovanju </t>
    </r>
    <r>
      <rPr>
        <sz val="10"/>
        <color theme="1"/>
        <rFont val="Calibri"/>
        <family val="2"/>
        <charset val="238"/>
        <scheme val="minor"/>
      </rPr>
      <t>(</t>
    </r>
    <r>
      <rPr>
        <sz val="10"/>
        <color theme="1"/>
        <rFont val="Times New Roman"/>
        <family val="1"/>
        <charset val="238"/>
      </rPr>
      <t>NN 10/97, 107/07, 94/13</t>
    </r>
    <r>
      <rPr>
        <sz val="10"/>
        <color theme="1"/>
        <rFont val="Calibri"/>
        <family val="2"/>
        <charset val="238"/>
        <scheme val="minor"/>
      </rPr>
      <t xml:space="preserve">, </t>
    </r>
    <r>
      <rPr>
        <sz val="10"/>
        <color theme="1"/>
        <rFont val="Times New Roman"/>
        <family val="1"/>
        <charset val="238"/>
      </rPr>
      <t>98/19</t>
    </r>
    <r>
      <rPr>
        <sz val="10"/>
        <color theme="1"/>
        <rFont val="Calibri"/>
        <family val="2"/>
        <charset val="238"/>
        <scheme val="minor"/>
      </rPr>
      <t xml:space="preserve">, </t>
    </r>
    <r>
      <rPr>
        <sz val="10"/>
        <color theme="1"/>
        <rFont val="Times New Roman"/>
        <family val="1"/>
        <charset val="238"/>
      </rPr>
      <t>57/22</t>
    </r>
    <r>
      <rPr>
        <sz val="10"/>
        <color theme="1"/>
        <rFont val="Calibri"/>
        <family val="2"/>
        <charset val="238"/>
        <scheme val="minor"/>
      </rPr>
      <t xml:space="preserve"> i 101/23)</t>
    </r>
    <r>
      <rPr>
        <sz val="10"/>
        <color theme="1"/>
        <rFont val="Times New Roman"/>
        <family val="1"/>
        <charset val="238"/>
      </rPr>
      <t xml:space="preserve">, </t>
    </r>
  </si>
  <si>
    <r>
      <t>-</t>
    </r>
    <r>
      <rPr>
        <sz val="7"/>
        <color theme="1"/>
        <rFont val="Times New Roman"/>
        <family val="1"/>
        <charset val="238"/>
      </rPr>
      <t xml:space="preserve">          </t>
    </r>
    <r>
      <rPr>
        <sz val="10"/>
        <color theme="1"/>
        <rFont val="Calibri"/>
        <family val="2"/>
        <charset val="238"/>
        <scheme val="minor"/>
      </rPr>
      <t>Uputa za izradu proračuna Grada Samobora za razdoblje 2024.-2026.godine</t>
    </r>
  </si>
  <si>
    <t>Osnovica za obračun plaće utvrđuje se Odlukom o izršavanju Proračuna Grada Samobora te će za 2024. iznositi 550 €, dok se 
koeficijenti složenosti poslova te ostala materijalna prava propisuju Pravilnikom o radu.</t>
  </si>
  <si>
    <t xml:space="preserve">Svi ostali troškovi vrtića (prehrana djece, materijalni izdaci, energija i komunalije, tekuće održavanje objekata i opreme, nabava
namještaja i opreme, nabava sitnog inventara) financiraju se roditeljskim uplatama, vlastitim prihodima vrtića te sredstvima pomoći
iz Državnog proračuna za fiskalnu održivost dječjih vrtića. </t>
  </si>
  <si>
    <t>Unutar ove aktivnosti, iz izvora opći prihodi i primici, financiraju se rashodi za zaposlene (bruto plaće, plaće za prekovremeni rad,</t>
  </si>
  <si>
    <t>doprinosi za plaće, ostali rashodi za zaposlene: regres, božićnice i dr.) te dio rashoda za energente, uredski materijal i ostali materijalni</t>
  </si>
  <si>
    <t>rashodi (za potrebe rada logopeda) i računalne usluge. Financira se i naknada zbog nezapošljavanja osoba s invaliditetom.</t>
  </si>
  <si>
    <t>Iz navedenih sredstava unutar ove aktivnosti vrši se nabava uređaja, strojeva i opeme, didaktike i materijala, , financira se stručno usavršavanje odgojitelja, kupnja uredskog materijala i uredske opreme i namještaja, a sve prema uputama Ministarstva znanosti i obrazovanja.</t>
  </si>
  <si>
    <t>- 3,60 € po djetetu u programu predškole</t>
  </si>
  <si>
    <t>- od 53,00 € do 106,00 € po djetetu s teškoćama u razvoju.</t>
  </si>
  <si>
    <t>Isplata se vrši u više ciklusa.</t>
  </si>
  <si>
    <t>Cijena za djecu uključenu u Univerzalni sportski program uvećava se za 33,18 € mjesečno na redoviti iznos roditeljske uplate od 76,98 €.</t>
  </si>
  <si>
    <t>Planirani rashodi odnose se na dodatak na plaće odgojitelja, kineziologa te nabavu sitnog materijala i didaktike.</t>
  </si>
  <si>
    <t>Rashodi su predviđeni za nabavu dugotrajne imovine za DV Grigor Vitez iz vlastitih prihoda vrtića, roditeljskih uplata, pomoći, donacija, te dio iz općih prihoda i primitaka.</t>
  </si>
  <si>
    <t>21/2</t>
  </si>
  <si>
    <t>Postojeći kraći programi u DV Grigor Vitez su:
sportska igraonica,
nogomet i engleski</t>
  </si>
  <si>
    <t>U narednom razdoblju planira se uvođenje novih  kraćih programa:
Mali divovi, zbor i folklor</t>
  </si>
  <si>
    <t>Broj
programa</t>
  </si>
  <si>
    <t>Održavanje broja održanih seminara, predavanja i radionica  za odgojitelje, 
stručne suradnike, ravnatelja, administrativnih radnika u sklopu stručnog usavršavanja.</t>
  </si>
  <si>
    <r>
      <t>-</t>
    </r>
    <r>
      <rPr>
        <sz val="7"/>
        <color theme="1"/>
        <rFont val="Times New Roman"/>
        <family val="1"/>
        <charset val="238"/>
      </rPr>
      <t xml:space="preserve">          </t>
    </r>
    <r>
      <rPr>
        <sz val="10"/>
        <color theme="1"/>
        <rFont val="Times New Roman"/>
        <family val="1"/>
        <charset val="238"/>
      </rPr>
      <t xml:space="preserve">Zakon o ustanovama </t>
    </r>
    <r>
      <rPr>
        <sz val="10"/>
        <color theme="1"/>
        <rFont val="Calibri"/>
        <family val="2"/>
        <charset val="238"/>
        <scheme val="minor"/>
      </rPr>
      <t>(</t>
    </r>
    <r>
      <rPr>
        <sz val="10"/>
        <color theme="1"/>
        <rFont val="Times New Roman"/>
        <family val="1"/>
        <charset val="238"/>
      </rPr>
      <t xml:space="preserve">NN </t>
    </r>
    <r>
      <rPr>
        <sz val="10"/>
        <rFont val="Times New Roman"/>
        <family val="1"/>
        <charset val="238"/>
      </rPr>
      <t>76/93</t>
    </r>
    <r>
      <rPr>
        <sz val="10"/>
        <color theme="1"/>
        <rFont val="Times New Roman"/>
        <family val="1"/>
        <charset val="238"/>
      </rPr>
      <t xml:space="preserve">, </t>
    </r>
    <r>
      <rPr>
        <sz val="10"/>
        <rFont val="Times New Roman"/>
        <family val="1"/>
        <charset val="238"/>
      </rPr>
      <t>29/97</t>
    </r>
    <r>
      <rPr>
        <sz val="10"/>
        <color theme="1"/>
        <rFont val="Times New Roman"/>
        <family val="1"/>
        <charset val="238"/>
      </rPr>
      <t xml:space="preserve">, </t>
    </r>
    <r>
      <rPr>
        <sz val="10"/>
        <rFont val="Times New Roman"/>
        <family val="1"/>
        <charset val="238"/>
      </rPr>
      <t>47/99</t>
    </r>
    <r>
      <rPr>
        <sz val="10"/>
        <color theme="1"/>
        <rFont val="Times New Roman"/>
        <family val="1"/>
        <charset val="238"/>
      </rPr>
      <t xml:space="preserve">, </t>
    </r>
    <r>
      <rPr>
        <sz val="10"/>
        <rFont val="Times New Roman"/>
        <family val="1"/>
        <charset val="238"/>
      </rPr>
      <t>35/08</t>
    </r>
    <r>
      <rPr>
        <sz val="10"/>
        <color theme="1"/>
        <rFont val="Times New Roman"/>
        <family val="1"/>
        <charset val="238"/>
      </rPr>
      <t>,</t>
    </r>
    <r>
      <rPr>
        <sz val="10"/>
        <rFont val="Times New Roman"/>
        <family val="1"/>
        <charset val="238"/>
      </rPr>
      <t xml:space="preserve"> </t>
    </r>
    <r>
      <rPr>
        <sz val="10"/>
        <color theme="1"/>
        <rFont val="Times New Roman"/>
        <family val="1"/>
        <charset val="238"/>
      </rPr>
      <t>127/19</t>
    </r>
    <r>
      <rPr>
        <sz val="10"/>
        <color theme="1"/>
        <rFont val="Calibri"/>
        <family val="2"/>
        <charset val="238"/>
        <scheme val="minor"/>
      </rPr>
      <t xml:space="preserve"> </t>
    </r>
    <r>
      <rPr>
        <sz val="10"/>
        <color theme="1"/>
        <rFont val="Times New Roman"/>
        <family val="1"/>
        <charset val="238"/>
      </rPr>
      <t>i</t>
    </r>
    <r>
      <rPr>
        <sz val="10"/>
        <color theme="1"/>
        <rFont val="Calibri"/>
        <family val="2"/>
        <charset val="238"/>
        <scheme val="minor"/>
      </rPr>
      <t xml:space="preserve"> </t>
    </r>
    <r>
      <rPr>
        <sz val="10"/>
        <color theme="1"/>
        <rFont val="Times New Roman"/>
        <family val="1"/>
        <charset val="238"/>
      </rPr>
      <t>1</t>
    </r>
    <r>
      <rPr>
        <sz val="10"/>
        <color theme="1"/>
        <rFont val="Calibri"/>
        <family val="2"/>
        <charset val="238"/>
        <scheme val="minor"/>
      </rPr>
      <t>5</t>
    </r>
    <r>
      <rPr>
        <sz val="10"/>
        <color theme="1"/>
        <rFont val="Times New Roman"/>
        <family val="1"/>
        <charset val="238"/>
      </rPr>
      <t>1</t>
    </r>
    <r>
      <rPr>
        <sz val="10"/>
        <color theme="1"/>
        <rFont val="Calibri"/>
        <family val="2"/>
        <charset val="238"/>
        <scheme val="minor"/>
      </rPr>
      <t>/</t>
    </r>
    <r>
      <rPr>
        <sz val="10"/>
        <color theme="1"/>
        <rFont val="Times New Roman"/>
        <family val="1"/>
        <charset val="238"/>
      </rPr>
      <t>2</t>
    </r>
    <r>
      <rPr>
        <sz val="10"/>
        <color theme="1"/>
        <rFont val="Calibri"/>
        <family val="2"/>
        <charset val="238"/>
        <scheme val="minor"/>
      </rPr>
      <t>2)</t>
    </r>
    <r>
      <rPr>
        <sz val="10"/>
        <color theme="1"/>
        <rFont val="Times New Roman"/>
        <family val="1"/>
        <charset val="238"/>
      </rPr>
      <t xml:space="preserve">, </t>
    </r>
  </si>
  <si>
    <t>Univerzalni sportski program verificiran je od strane Ministarstva znanosti i obrazovanja i financira se iz izvora posebne namjene. Program se provodi svakodnevno u sklopu redovnog 10-satnog odgojno-obrazovnog programa. Uključuje djecu od 4. godine života do polaska u školu. 
Uz odgojitelje, nositelj programa je i kineziolog. Program je sa radom započeo 01.09.2022., a u tekućoj pedagoškoj godini upisano je 21 dijete.</t>
  </si>
  <si>
    <t>(Evidentiraju se u skupini 67 - Prihodi iz nadležnog proračuna i od HZZO-a temeljem ugovornih obveza.)</t>
  </si>
  <si>
    <t>Izmjena</t>
  </si>
  <si>
    <t>Novi plan</t>
  </si>
  <si>
    <t>1.1.</t>
  </si>
  <si>
    <t>4.1.</t>
  </si>
  <si>
    <t>GRAD SAMOBOR - Opći prihodi i primici</t>
  </si>
  <si>
    <t>GRAD SAMOBOR - Pomoći</t>
  </si>
  <si>
    <t>Nakon izmjena i dopuna struktura planiranih ukupnih prihoda za 2024. godinu:</t>
  </si>
  <si>
    <t>78,36% iz Općih prihoda i primitaka iz sredstava Grada Samobora,</t>
  </si>
  <si>
    <t>15,53% iz prihoda za posebne namjene,</t>
  </si>
  <si>
    <t>4,53% iz prihoda pomoći Grad Samobor</t>
  </si>
  <si>
    <t>0,86% iz prihoda od pomoći</t>
  </si>
  <si>
    <t>0,43% iz prihoda od donacija</t>
  </si>
  <si>
    <t>0,28% iz vlastitih prihoda</t>
  </si>
  <si>
    <t>Odnosi se na planirani prihod od najma tri sportske dvorane.</t>
  </si>
  <si>
    <r>
      <t>Iz izvora 6.3. DV Grigor Vitez – Prihodi od nefinancijske imovine</t>
    </r>
    <r>
      <rPr>
        <sz val="11"/>
        <color theme="1"/>
        <rFont val="Calibri"/>
        <family val="2"/>
        <charset val="238"/>
        <scheme val="minor"/>
      </rPr>
      <t xml:space="preserve"> planiran je iznos od 146 € te ostaje nepromijenjen.</t>
    </r>
  </si>
  <si>
    <r>
      <t>Planirani rashodi iz izvora 2.6. DV Grigor Vitez – Vlastiti prihodi</t>
    </r>
    <r>
      <rPr>
        <sz val="11"/>
        <color theme="1"/>
        <rFont val="Calibri"/>
        <family val="2"/>
        <charset val="238"/>
        <scheme val="minor"/>
      </rPr>
      <t xml:space="preserve"> za 2024. godinu ostaju nepromijenjeni.</t>
    </r>
  </si>
  <si>
    <r>
      <t>Planirani rashodi iz izvora 5.9. DV Grigor Vitez – Prihodi od donacija</t>
    </r>
    <r>
      <rPr>
        <sz val="11"/>
        <color theme="1"/>
        <rFont val="Calibri"/>
        <family val="2"/>
        <charset val="238"/>
        <scheme val="minor"/>
      </rPr>
      <t xml:space="preserve"> - ostaju nepromijenjeni.</t>
    </r>
  </si>
  <si>
    <r>
      <t>Planirani rashodi iz izvora 6.3. DV Grigor Vitez – Prihodi od nefinancijske imovine</t>
    </r>
    <r>
      <rPr>
        <sz val="11"/>
        <color theme="1"/>
        <rFont val="Calibri"/>
        <family val="2"/>
        <charset val="238"/>
        <scheme val="minor"/>
      </rPr>
      <t xml:space="preserve"> - ostaju nepromijenjeni.</t>
    </r>
  </si>
  <si>
    <t>Iznosi za plaće, doprinose i ostala materijalna prava planirani su na bazi 141 djelatnika što uključuje i 11 novih djelatnika zbog otvaranja 
objekta u Molvicama. Izmjenama i dopunama Financijskog plana uvećani su zbog otvaranja objekta u Molvicama 6.5., planiranog
zapošljavanja jednog dodatnog asistenta za Molvice, 3 asistenta od 1.9. na puno radno vrijeme, zbog potrebe za rad 5 asistenata tokom
ljeta.
Planira se veći rashod za plaću za prekovremeni rad te ostale materijalne rashode (prehrana po zaposlenom povećana je sa 66,36 na 100 EUR-a, povećan broj otpremnina sa 4 na 7).</t>
  </si>
  <si>
    <t>Ishodište za procjenu navedenih troškova u razdoblju 2024. - 2026. godine je upisani broj djece u pedagoškoj godini 2023./2024.
Izmjenama i dopunama Financijskog plana smanjeni su rashodi redovne djelatnosti iz izvora posebnih namjena i Grad Samobor-Pomoći jer su povećani rashodi unutar kapitalnog projekta nabava nefinancijske imovine.</t>
  </si>
  <si>
    <t>Izmjenama i dopunama Financijskog plana nema promjena unutar ove aktivnosti.</t>
  </si>
  <si>
    <t>Izmjenama i dopunama Financijskog plana za 2024.godinu uvećan je rashod za nabavu nefinancijske imovine za 82.912 zbog uočene 
potrebe za prioritetnom nabavom te obnovom postojećih sprava za igrališta te manji dio za nabavu uređaja, strojeva i opreme za ostale
namjene.</t>
  </si>
  <si>
    <t>Novi
plan</t>
  </si>
  <si>
    <t>0</t>
  </si>
  <si>
    <t>Financijski plan Dječjeg vrtića Grigor Vitez za 2024. godinu (u daljnjem tekstu: Financijski plan) mijenja se i glasi:</t>
  </si>
  <si>
    <t>Prihodi i rashodi prema ekonomskoj klasifikaciji u Financijskom planu za 2024. godini mijenjaju se kako slijedi:</t>
  </si>
  <si>
    <t>Prihodi i rashodi prema izvorima financiranja u Financijskom planu za 2024. godinu mijenjaju se kako slijedi:</t>
  </si>
  <si>
    <t>Rashodi Financijskog plana za 2024. godinu mijenajuj se kako slijedi:</t>
  </si>
  <si>
    <t>Primici od financijske imovine i zaduživanja i izdaci za financijsku imovinu i otplatu zajmova u Financijskom planu za 2024.</t>
  </si>
  <si>
    <t>godinu mijenjaju se kako slijedi:</t>
  </si>
  <si>
    <t>Rashodi i izdaci Financijskog plana za 2024. godinu po izvorima financiranja i ekonomskoj klasifikaciji u Posebnom</t>
  </si>
  <si>
    <t>dijelu Proračuna mijenja se kako slijedi:</t>
  </si>
  <si>
    <t>KLASA: 400-02/24-01/01</t>
  </si>
  <si>
    <t>I. izmjena financijskog plana za 2024. godinu objavit će se na službenoj Internet stranici Dječjeg vrtića Grigor Vitez.</t>
  </si>
  <si>
    <t xml:space="preserve">Na temelju članka 46. Zakona o proračunu (Narodne novine br.144/21) i članka 41. Statuta Dječjeg vrtića Grigor Vitez (Službene </t>
  </si>
  <si>
    <t>U 2024. godini planirano je ostvarenje ukupnih prihoda Dječjeg vrtića Grigor Vitez u iznosu 3.429.908 €.
 Izmjenama i dopunama Financijskog plana ukupni prihodi povećani su za 278.438 € te ukupno iznose 
3.708.346 €.</t>
  </si>
  <si>
    <t>Prihodi poslovanja uključuju pomoći iz inozemstva i od subjekata unutar općeg proračuna, prihodi od 
imovine, prihodi od upravnih i administrativnih pristojbi, pristojbi po posebnim propisima i naknada, 
prihodi od prodaje proizvoda i robe te pruženih usluga, prihodi od donacija te povrati po protestiranim
 jamstvima, prihodi iz nadležnog proračuna i od HZZO-a temeljem ugovornih obveza.</t>
  </si>
  <si>
    <r>
      <t>Iz izvora 1.1. Grad Samobor - Opći prihodi i primici</t>
    </r>
    <r>
      <rPr>
        <sz val="11"/>
        <color theme="1"/>
        <rFont val="Calibri"/>
        <family val="2"/>
        <charset val="238"/>
        <scheme val="minor"/>
      </rPr>
      <t xml:space="preserve"> u 2024. godini Izmjenama i dopunama Financijskog plana 
uvećani su za ukupno 288.186 €.</t>
    </r>
  </si>
  <si>
    <t>Razlozi za povećanje su veći koeficijenti od 1.1.2024., dodatni jedan asistent u Molvicama, 3 asistenta od 1.9. 
na puno radno vrijeme te potreba za radom 5 asistenata preko ljeta.</t>
  </si>
  <si>
    <t>Navedeno dovodi do potrebe za većim prihodima potrebnim za isplatu plaća, doprinosa, ostalih rashoda za 
zaposlene (31-rashodi za zaposlene).</t>
  </si>
  <si>
    <t>Dio sredstava iz ovog izvora potreban za podmirenje troškova energije umanjen je za 30.000 €  iz razloga što 
je još uvijek na snazi Uredba vlade.</t>
  </si>
  <si>
    <r>
      <rPr>
        <b/>
        <sz val="11"/>
        <color theme="1"/>
        <rFont val="Calibri"/>
        <family val="2"/>
        <charset val="238"/>
        <scheme val="minor"/>
      </rPr>
      <t>Iz izvora 2.6. DV Grigor Vitez - Vlastiti prihodi</t>
    </r>
    <r>
      <rPr>
        <sz val="11"/>
        <color theme="1"/>
        <rFont val="Calibri"/>
        <family val="2"/>
        <charset val="238"/>
        <scheme val="minor"/>
      </rPr>
      <t xml:space="preserve">  nakon Izmjena i dopuna Financijskog plana ostaju 
nepromijenjeni.</t>
    </r>
  </si>
  <si>
    <r>
      <t>(Evidentiraju se u skupini 66 -</t>
    </r>
    <r>
      <rPr>
        <b/>
        <sz val="11"/>
        <color theme="1"/>
        <rFont val="Calibri"/>
        <family val="2"/>
        <charset val="238"/>
        <scheme val="minor"/>
      </rPr>
      <t xml:space="preserve"> </t>
    </r>
    <r>
      <rPr>
        <sz val="11"/>
        <color theme="1"/>
        <rFont val="Calibri"/>
        <family val="2"/>
        <charset val="238"/>
        <scheme val="minor"/>
      </rPr>
      <t>Prihodi od prodaje proizvoda i robe te pruženih usluga, prihodi od donacija te 
povrati po protestiranim jamstvima.)</t>
    </r>
  </si>
  <si>
    <t>Iznos je planiran na temelju upisane djece srazmjerno prihodu realiziranom u  2023.godini te je uvećan za 
naknade 3 nove odgojne skupine (52 djece) u objektu u Molvicama (65-prihodi od upravnih i administra-
tivnih pristojbi, pristojbi  po posebnim propisima i naknada). S obzirom da je objekat otvoren kasnije od 
planiranog planirani prihodi umanjeni su za 15.000 €.</t>
  </si>
  <si>
    <r>
      <t>Iz izvora 4.1. Grad Samobor – Pomoći</t>
    </r>
    <r>
      <rPr>
        <sz val="11"/>
        <color theme="1"/>
        <rFont val="Calibri"/>
        <family val="2"/>
        <charset val="238"/>
        <scheme val="minor"/>
      </rPr>
      <t xml:space="preserve"> u 2024. godini planirane su u iznosu 163.000 €, Izmjenama i 
dopunama Financijskog plana povećane su za ukupno 4.852 €. </t>
    </r>
  </si>
  <si>
    <t>To su prihodi za fiskalnu održivost vrtića koje propisuje Vlada RH, prema Zakonu o predškolskom odgoju 
(članak 50a NN 57/22,101/23, stavak 2).</t>
  </si>
  <si>
    <t>Njihov iznos određen je Uredbom o kriterijima i mjerilima za utvrđivanje iznosa sredstava za fiskalnu 
održivost dječjih vrtića koja je na snazi od 23.9.2023.</t>
  </si>
  <si>
    <t>Prema Odluci o izmjeni odluke o dodjeli sredstava za fiskalnu odživost DV za pedagošku godinu 2023./2024. 
prihodi iz ovog izvora umanjeni su za 1.291,00 €.</t>
  </si>
  <si>
    <r>
      <t>Iz izvora 4.5. DV Grigor Vitez – Prihodi od pomoći</t>
    </r>
    <r>
      <rPr>
        <sz val="11"/>
        <color theme="1"/>
        <rFont val="Calibri"/>
        <family val="2"/>
        <charset val="238"/>
        <scheme val="minor"/>
      </rPr>
      <t xml:space="preserve"> planirani su u iznosu 31.327 €, Izmjenama i dopunama 
uvećani su za 400 €.</t>
    </r>
  </si>
  <si>
    <t>Od navedenog iznosa Prihoda od pomoći 30.000 € odnosi se na sufinanciranje programa javnih potreba u 
predškolskom odgoju i obrazovanju od strane Ministarstva znanosti i obrazovanja (podskupina 636).</t>
  </si>
  <si>
    <t>U Dječji vrtiću Grigor Vitez sufinancira se program za djecu s teškoćama koja su integrirana u redovite 
odgojno-obrazovne skupine i program predškole.</t>
  </si>
  <si>
    <t>Preostali dio od 1.327 € odnosi se na refundaciju plaćenih troškova prethodnih pregleda zaposlenika od 
strane HZZO-a (podskupina 634). Ovaj dio Prihoda od pomoći Izmjenama i dopunama uvećan je za 400 € iz 
razloga što je refundacija prethodnih pregleda očekivana u 2023. primljena u 2024. godini.</t>
  </si>
  <si>
    <r>
      <t>Iz izvora 5.9. DV Grigor Vitez – Prihodi od donacija</t>
    </r>
    <r>
      <rPr>
        <sz val="11"/>
        <color theme="1"/>
        <rFont val="Calibri"/>
        <family val="2"/>
        <charset val="238"/>
        <scheme val="minor"/>
      </rPr>
      <t xml:space="preserve"> planirani su u iznosu 15.800 € te ostaju nepromjenjeni 
nakon Izmjena i dopuna financijskog plana za 2024. godinu.</t>
    </r>
  </si>
  <si>
    <r>
      <t>(Evidentiraju se u skupini 66 -</t>
    </r>
    <r>
      <rPr>
        <b/>
        <sz val="11"/>
        <color theme="1"/>
        <rFont val="Calibri"/>
        <family val="2"/>
        <charset val="238"/>
        <scheme val="minor"/>
      </rPr>
      <t xml:space="preserve"> </t>
    </r>
    <r>
      <rPr>
        <sz val="11"/>
        <color theme="1"/>
        <rFont val="Calibri"/>
        <family val="2"/>
        <charset val="238"/>
        <scheme val="minor"/>
      </rPr>
      <t>Prihodi od prodaje proizvoda i robe te pruženih usluga, prihodi od donacija 
te povrati po protestiranim jamstvima.)</t>
    </r>
  </si>
  <si>
    <t>Od tekućih donacija u iznosu 8.800 € očekuje se donacija raznog materijala potrebnog u radu u odgojnim 
skupinama od strane Lusha, Offertissime, Foto Ljubeka i tiskare Tangir te donacija Turističke zajednice Grad 
Samobora za sudjelovanje na dječjem fašniku.</t>
  </si>
  <si>
    <r>
      <t xml:space="preserve">Od kapitalnih donacija očekuje  se eventualna nadopuna računala od strane Privredne banke te je planirano 
7.000 </t>
    </r>
    <r>
      <rPr>
        <sz val="11"/>
        <color theme="1"/>
        <rFont val="Calibri"/>
        <family val="2"/>
        <charset val="238"/>
      </rPr>
      <t>€</t>
    </r>
    <r>
      <rPr>
        <sz val="11"/>
        <color theme="1"/>
        <rFont val="Calibri"/>
        <family val="2"/>
        <charset val="238"/>
        <scheme val="minor"/>
      </rPr>
      <t>.</t>
    </r>
  </si>
  <si>
    <t>S obzirom da je na teret ovog izvora u 2023.godini knjižen rashod koji je plaćen u 2024., u 2024.godini 
planirani prihod uvećan je za 6.143 €.</t>
  </si>
  <si>
    <t>Ukupni planirani rashodi za 2024. godinu iznose 3.434.908 €, Izmjenama i dopunama financijskog plana za 
2024. godinu uvećavaju se za 292.185 € te iznose ukupno 3.727.093 €.</t>
  </si>
  <si>
    <r>
      <t>Planirani rashodi za redovnu djelatnost vrtića iz izvora 1.1. Grad Samobor – Opći prihodi i primici</t>
    </r>
    <r>
      <rPr>
        <sz val="11"/>
        <color theme="1"/>
        <rFont val="Calibri"/>
        <family val="2"/>
        <charset val="238"/>
        <scheme val="minor"/>
      </rPr>
      <t xml:space="preserve"> za 2024. 
iznose 2.612.852 €, Izmjenama i dopunama uvećani su za 270.000 € te iznose ukupno 2.882.852 €.</t>
    </r>
  </si>
  <si>
    <r>
      <rPr>
        <b/>
        <sz val="11"/>
        <color theme="1"/>
        <rFont val="Calibri"/>
        <family val="2"/>
        <charset val="238"/>
        <scheme val="minor"/>
      </rPr>
      <t>Skupina 31</t>
    </r>
    <r>
      <rPr>
        <sz val="11"/>
        <color theme="1"/>
        <rFont val="Calibri"/>
        <family val="2"/>
        <charset val="238"/>
        <scheme val="minor"/>
      </rPr>
      <t xml:space="preserve"> - rashodi za zaposlene - rast navedenih rashoda je zbog povećanja koeficijenata, otvorenja novog 
objekta vrtića u Molvicama sa tri odgojne skupine 6.5.2024, potreba za rad 5 asistenata preko ljeta, jedan 
dodatni asistent za Molvice te 3 asistenta na puno radno vrijeme od 1.9.2024.
Zbog zamjena odgojitelja na godišnjem odmoru i bolovanju povećan je iznos planiranih rashoda za 
prekovremeni rad.
Prehrana po zaposlenom povećana je sa 66,36 € na 100 €, te je povećan broj  planiranih otpremnina sa 4 na 7.</t>
    </r>
  </si>
  <si>
    <r>
      <t>Skupina 32</t>
    </r>
    <r>
      <rPr>
        <sz val="11"/>
        <color theme="1"/>
        <rFont val="Calibri"/>
        <family val="2"/>
        <charset val="238"/>
        <scheme val="minor"/>
      </rPr>
      <t xml:space="preserve"> – materijalni rashodi – unutar ovih rashoda umanjeni su rashodi za energiju za 30.000 € jer je i 
dalje na snazi Vladina uredba</t>
    </r>
    <r>
      <rPr>
        <b/>
        <sz val="11"/>
        <color theme="1"/>
        <rFont val="Calibri"/>
        <family val="2"/>
        <charset val="238"/>
        <scheme val="minor"/>
      </rPr>
      <t xml:space="preserve"> </t>
    </r>
    <r>
      <rPr>
        <sz val="11"/>
        <color theme="1"/>
        <rFont val="Calibri"/>
        <family val="2"/>
        <charset val="238"/>
        <scheme val="minor"/>
      </rPr>
      <t>o otklanjanju poremećaja na tržištu energije.</t>
    </r>
  </si>
  <si>
    <r>
      <rPr>
        <sz val="11"/>
        <color theme="1"/>
        <rFont val="Calibri"/>
        <family val="2"/>
        <charset val="238"/>
        <scheme val="minor"/>
      </rPr>
      <t>Nabava nefinancijske imovine iz ovog izvora uvećana je u</t>
    </r>
    <r>
      <rPr>
        <b/>
        <sz val="11"/>
        <color theme="1"/>
        <rFont val="Calibri"/>
        <family val="2"/>
        <charset val="238"/>
        <scheme val="minor"/>
      </rPr>
      <t xml:space="preserve"> skupini 42</t>
    </r>
    <r>
      <rPr>
        <sz val="11"/>
        <color theme="1"/>
        <rFont val="Calibri"/>
        <family val="2"/>
        <charset val="238"/>
        <scheme val="minor"/>
      </rPr>
      <t xml:space="preserve"> – rashodi za nabavu proizvedene 
dugotrajne imovine – za 14.000 € za nabavu uređaja za evidenciju radnog vremena.</t>
    </r>
  </si>
  <si>
    <t>Odnose se na rashode za uredski materijal, energiju, usluge tekućeg i investicijskog održavanja, sitnog 
inventara i didaktike (sve iz skupine 32).</t>
  </si>
  <si>
    <r>
      <t>Planirani rashodi iz izvora 3.3. Dječji vrtić Grigor Vitez – posebne namjene</t>
    </r>
    <r>
      <rPr>
        <sz val="11"/>
        <color theme="1"/>
        <rFont val="Calibri"/>
        <family val="2"/>
        <charset val="238"/>
        <scheme val="minor"/>
      </rPr>
      <t xml:space="preserve"> za 2024. godinu za redovnu 
djelatnost vrtića iznose 564.000 € te su Izmjenama i dopunama umanjeni za 11.336 € dok je nabava 
nefinancijske imovine iz ovog izvora uvećana za 20.412 €.</t>
    </r>
  </si>
  <si>
    <t>Utvrđena je veća potreba za kupnjom i obnovom sprava za igrališta, kupnjom uređaja, strojeva i opreme za 
ostale namjene te je zbog toga smanjen planirani rashod za usluge za investicijsko održavanje.
Povećani su rashodi za materijal i sirovine, naknade za prijevoz djelatnika na posao i s posla, računalne usluge 
te ostale usluge i reprezentacija zbog proslave otvorenja novog objekta.
Smanjeni su rashodi za uredski materijal, a isti su povećani na izvoru 4.1.</t>
  </si>
  <si>
    <r>
      <t>Planirani rashodi iz izvora 4.1. Grad Samobor  – Pomoći</t>
    </r>
    <r>
      <rPr>
        <sz val="11"/>
        <color theme="1"/>
        <rFont val="Calibri"/>
        <family val="2"/>
        <charset val="238"/>
        <scheme val="minor"/>
      </rPr>
      <t xml:space="preserve"> - umanjeni su u ukupnom iznosu za 1.291 € 
sukladno prihodima iz tog izvora.</t>
    </r>
  </si>
  <si>
    <t>Zbog prioritetne obnove starih i kupnje novih sprava za igrališta i iz ovog izvora smanjeni su rashodi za usluge 
za investicijsko održavanje.
Povećan je rashod za uredski materijal zbog umanjenja ovog troška iz izvora posebnih namjena.</t>
  </si>
  <si>
    <r>
      <t>Planirani rashodi iz izvora 4.5. DV Grigor Vitez – Pomoći</t>
    </r>
    <r>
      <rPr>
        <sz val="11"/>
        <color theme="1"/>
        <rFont val="Calibri"/>
        <family val="2"/>
        <charset val="238"/>
        <scheme val="minor"/>
      </rPr>
      <t xml:space="preserve"> - Izmjenama i dopunama uvećani su za 400 € iz 
razloga što je refundacija HZZO-a za prethodne preglede očekivana u 2023. primljena u 2024. godini</t>
    </r>
    <r>
      <rPr>
        <b/>
        <sz val="11"/>
        <color theme="1"/>
        <rFont val="Calibri"/>
        <family val="2"/>
        <charset val="238"/>
        <scheme val="minor"/>
      </rPr>
      <t xml:space="preserve"> </t>
    </r>
    <r>
      <rPr>
        <sz val="11"/>
        <color theme="1"/>
        <rFont val="Calibri"/>
        <family val="2"/>
        <charset val="238"/>
        <scheme val="minor"/>
      </rPr>
      <t>te se 
planira utrošiti na zdravstvene usluge.</t>
    </r>
  </si>
  <si>
    <t xml:space="preserve">vijesti Grada Samobora br. 4/19, 2/21 i 10/22) Upravno vijeće Dječjeg vrtića Grigor Vitez na svojoj 52. sjednici održanoj </t>
  </si>
  <si>
    <t>I. IZMJENE I DOPUNE FINANCIJSKOG PLANA ZA 2024.GODINU</t>
  </si>
  <si>
    <t>URBROJ: 238-27-71/04-24-2</t>
  </si>
  <si>
    <t>02.07.2024. godine donijelo 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</si>
</sst>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238"/>
      <scheme val="minor"/>
    </font>
    <font>
      <b/>
      <sz val="11"/>
      <color theme="1"/>
      <name val="Calibri"/>
      <family val="2"/>
      <charset val="238"/>
      <scheme val="minor"/>
    </font>
    <font>
      <b/>
      <sz val="14"/>
      <color indexed="8"/>
      <name val="Arial"/>
      <family val="2"/>
      <charset val="238"/>
    </font>
    <font>
      <sz val="10"/>
      <color indexed="8"/>
      <name val="Arial"/>
      <family val="2"/>
      <charset val="238"/>
    </font>
    <font>
      <sz val="14"/>
      <color indexed="8"/>
      <name val="Arial"/>
      <family val="2"/>
      <charset val="238"/>
    </font>
    <font>
      <b/>
      <sz val="12"/>
      <color indexed="8"/>
      <name val="Arial"/>
      <family val="2"/>
      <charset val="238"/>
    </font>
    <font>
      <b/>
      <sz val="10"/>
      <color indexed="8"/>
      <name val="Arial"/>
      <family val="2"/>
      <charset val="238"/>
    </font>
    <font>
      <b/>
      <sz val="12"/>
      <name val="Arial"/>
      <family val="2"/>
      <charset val="238"/>
    </font>
    <font>
      <sz val="12"/>
      <name val="Arial"/>
      <family val="2"/>
      <charset val="238"/>
    </font>
    <font>
      <sz val="10"/>
      <name val="Arial"/>
      <family val="2"/>
      <charset val="238"/>
    </font>
    <font>
      <b/>
      <sz val="10"/>
      <name val="Arial"/>
      <family val="2"/>
      <charset val="238"/>
    </font>
    <font>
      <sz val="12"/>
      <color indexed="8"/>
      <name val="Arial"/>
      <family val="2"/>
      <charset val="238"/>
    </font>
    <font>
      <sz val="12"/>
      <color theme="1"/>
      <name val="Calibri"/>
      <family val="2"/>
      <charset val="238"/>
      <scheme val="minor"/>
    </font>
    <font>
      <sz val="10"/>
      <color theme="1"/>
      <name val="Calibri"/>
      <family val="2"/>
      <charset val="238"/>
      <scheme val="minor"/>
    </font>
    <font>
      <i/>
      <sz val="10"/>
      <color indexed="8"/>
      <name val="Arial"/>
      <family val="2"/>
      <charset val="238"/>
    </font>
    <font>
      <b/>
      <i/>
      <sz val="10"/>
      <color indexed="8"/>
      <name val="Arial"/>
      <family val="2"/>
      <charset val="238"/>
    </font>
    <font>
      <sz val="11"/>
      <color rgb="FFFF0000"/>
      <name val="Calibri"/>
      <family val="2"/>
      <charset val="238"/>
      <scheme val="minor"/>
    </font>
    <font>
      <sz val="10"/>
      <color rgb="FF000000"/>
      <name val="Arial"/>
      <family val="2"/>
      <charset val="238"/>
    </font>
    <font>
      <sz val="10"/>
      <color rgb="FF000000"/>
      <name val="Geneva"/>
      <charset val="238"/>
    </font>
    <font>
      <b/>
      <sz val="16"/>
      <color indexed="8"/>
      <name val="Arial"/>
      <family val="2"/>
      <charset val="238"/>
    </font>
    <font>
      <b/>
      <sz val="11"/>
      <name val="Times New Roman"/>
      <family val="1"/>
      <charset val="238"/>
    </font>
    <font>
      <b/>
      <sz val="12"/>
      <color theme="1"/>
      <name val="Arial"/>
      <family val="2"/>
      <charset val="238"/>
    </font>
    <font>
      <b/>
      <sz val="12"/>
      <color theme="1"/>
      <name val="Calibri"/>
      <family val="2"/>
      <charset val="238"/>
      <scheme val="minor"/>
    </font>
    <font>
      <sz val="12"/>
      <color theme="1"/>
      <name val="Arial"/>
      <family val="2"/>
      <charset val="238"/>
    </font>
    <font>
      <sz val="10"/>
      <color theme="1"/>
      <name val="Arial"/>
      <family val="2"/>
      <charset val="238"/>
    </font>
    <font>
      <b/>
      <sz val="7"/>
      <color theme="1"/>
      <name val="Times New Roman"/>
      <family val="1"/>
      <charset val="238"/>
    </font>
    <font>
      <sz val="7"/>
      <color theme="1"/>
      <name val="Times New Roman"/>
      <family val="1"/>
      <charset val="238"/>
    </font>
    <font>
      <b/>
      <sz val="12"/>
      <color theme="1"/>
      <name val="Times New Roman"/>
      <family val="1"/>
      <charset val="238"/>
    </font>
    <font>
      <sz val="10"/>
      <color theme="1"/>
      <name val="Times New Roman"/>
      <family val="1"/>
      <charset val="238"/>
    </font>
    <font>
      <sz val="10"/>
      <name val="Times New Roman"/>
      <family val="1"/>
      <charset val="238"/>
    </font>
    <font>
      <b/>
      <sz val="10"/>
      <color theme="1"/>
      <name val="Times New Roman"/>
      <family val="1"/>
      <charset val="238"/>
    </font>
    <font>
      <i/>
      <sz val="10"/>
      <color theme="1"/>
      <name val="Times New Roman"/>
      <family val="1"/>
      <charset val="238"/>
    </font>
    <font>
      <b/>
      <sz val="10"/>
      <color rgb="FF000000"/>
      <name val="Times New Roman"/>
      <family val="1"/>
      <charset val="238"/>
    </font>
    <font>
      <sz val="11"/>
      <color theme="1"/>
      <name val="Calibri"/>
      <family val="2"/>
      <charset val="238"/>
    </font>
    <font>
      <b/>
      <sz val="14"/>
      <color theme="1"/>
      <name val="Calibri"/>
      <family val="2"/>
      <charset val="238"/>
      <scheme val="minor"/>
    </font>
    <font>
      <sz val="14"/>
      <color theme="1"/>
      <name val="Calibri"/>
      <family val="2"/>
      <charset val="238"/>
      <scheme val="minor"/>
    </font>
    <font>
      <b/>
      <sz val="14"/>
      <color theme="1"/>
      <name val="Arial"/>
      <family val="2"/>
      <charset val="238"/>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rgb="FFF2F2F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7" fillId="0" borderId="0"/>
    <xf numFmtId="0" fontId="18" fillId="0" borderId="0" applyNumberFormat="0" applyBorder="0" applyProtection="0"/>
  </cellStyleXfs>
  <cellXfs count="304">
    <xf numFmtId="0" fontId="0" fillId="0" borderId="0" xfId="0"/>
    <xf numFmtId="0" fontId="2" fillId="0" borderId="0" xfId="0" applyFont="1" applyAlignment="1">
      <alignment horizontal="left" wrapText="1"/>
    </xf>
    <xf numFmtId="0" fontId="4"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xf>
    <xf numFmtId="3" fontId="3" fillId="2" borderId="4" xfId="0" applyNumberFormat="1" applyFont="1" applyFill="1" applyBorder="1" applyAlignment="1">
      <alignment horizontal="right"/>
    </xf>
    <xf numFmtId="3" fontId="3" fillId="2" borderId="3" xfId="0" applyNumberFormat="1" applyFont="1" applyFill="1" applyBorder="1" applyAlignment="1">
      <alignment horizontal="right"/>
    </xf>
    <xf numFmtId="0" fontId="10" fillId="2" borderId="3" xfId="0" applyFont="1" applyFill="1" applyBorder="1" applyAlignment="1">
      <alignment horizontal="left" vertical="center" wrapText="1"/>
    </xf>
    <xf numFmtId="0" fontId="10" fillId="2" borderId="3" xfId="0" applyFont="1" applyFill="1" applyBorder="1" applyAlignment="1">
      <alignment horizontal="left" vertical="center"/>
    </xf>
    <xf numFmtId="0" fontId="9" fillId="2" borderId="3" xfId="0" applyFont="1" applyFill="1" applyBorder="1" applyAlignment="1">
      <alignment horizontal="left" vertical="center" wrapText="1"/>
    </xf>
    <xf numFmtId="0" fontId="7" fillId="0" borderId="0" xfId="0" quotePrefix="1" applyFont="1" applyAlignment="1">
      <alignment horizontal="left" wrapText="1"/>
    </xf>
    <xf numFmtId="0" fontId="8" fillId="0" borderId="0" xfId="0" applyFont="1" applyAlignment="1">
      <alignment wrapText="1"/>
    </xf>
    <xf numFmtId="3" fontId="5" fillId="0" borderId="0" xfId="0" applyNumberFormat="1" applyFont="1" applyAlignment="1">
      <alignment horizontal="right"/>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0" fillId="2" borderId="3" xfId="0" applyFont="1" applyFill="1" applyBorder="1" applyAlignment="1">
      <alignment vertical="center" wrapText="1"/>
    </xf>
    <xf numFmtId="0" fontId="3"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0" borderId="0" xfId="0" applyFont="1"/>
    <xf numFmtId="0" fontId="3" fillId="2"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6" borderId="4" xfId="0" applyFont="1" applyFill="1" applyBorder="1" applyAlignment="1">
      <alignment horizontal="left" vertical="center" wrapText="1"/>
    </xf>
    <xf numFmtId="3" fontId="6" fillId="2" borderId="4" xfId="0" applyNumberFormat="1" applyFont="1" applyFill="1" applyBorder="1" applyAlignment="1">
      <alignment horizontal="right"/>
    </xf>
    <xf numFmtId="0" fontId="3" fillId="0" borderId="5" xfId="0" applyFont="1" applyBorder="1" applyAlignment="1">
      <alignment horizontal="left" vertical="center" wrapText="1"/>
    </xf>
    <xf numFmtId="0" fontId="3" fillId="0" borderId="0" xfId="0" applyFont="1" applyAlignment="1">
      <alignment horizontal="left" vertical="center" wrapText="1"/>
    </xf>
    <xf numFmtId="3" fontId="0" fillId="0" borderId="0" xfId="0" applyNumberFormat="1"/>
    <xf numFmtId="4" fontId="1" fillId="0" borderId="0" xfId="0" applyNumberFormat="1" applyFont="1"/>
    <xf numFmtId="4" fontId="0" fillId="0" borderId="0" xfId="0" applyNumberFormat="1"/>
    <xf numFmtId="0" fontId="0" fillId="2" borderId="0" xfId="0" applyFill="1"/>
    <xf numFmtId="0" fontId="3" fillId="2"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14" fillId="2" borderId="1" xfId="0" applyFont="1" applyFill="1" applyBorder="1" applyAlignment="1">
      <alignment vertical="center" wrapText="1"/>
    </xf>
    <xf numFmtId="0" fontId="14" fillId="2" borderId="4" xfId="0" applyFont="1" applyFill="1" applyBorder="1" applyAlignment="1">
      <alignment vertical="center" wrapText="1"/>
    </xf>
    <xf numFmtId="0" fontId="3" fillId="2" borderId="2" xfId="0"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3" fontId="1" fillId="0" borderId="0" xfId="0" applyNumberFormat="1" applyFont="1"/>
    <xf numFmtId="3" fontId="16" fillId="0" borderId="0" xfId="0" applyNumberFormat="1" applyFont="1"/>
    <xf numFmtId="0" fontId="6" fillId="7" borderId="0" xfId="0" applyFont="1" applyFill="1" applyAlignment="1">
      <alignment horizontal="left" vertical="center" wrapText="1"/>
    </xf>
    <xf numFmtId="3" fontId="6" fillId="7" borderId="0" xfId="0" quotePrefix="1" applyNumberFormat="1" applyFont="1" applyFill="1" applyAlignment="1">
      <alignment horizontal="right"/>
    </xf>
    <xf numFmtId="0" fontId="0" fillId="7" borderId="0" xfId="0" applyFill="1"/>
    <xf numFmtId="0" fontId="5" fillId="0" borderId="0" xfId="0" applyFont="1" applyAlignment="1">
      <alignment horizontal="center" vertical="center" wrapText="1"/>
    </xf>
    <xf numFmtId="0" fontId="0" fillId="0" borderId="0" xfId="0" applyAlignment="1">
      <alignment horizontal="center"/>
    </xf>
    <xf numFmtId="0" fontId="11" fillId="0" borderId="0" xfId="0" applyFont="1" applyAlignment="1">
      <alignment horizontal="center" vertical="center" wrapText="1"/>
    </xf>
    <xf numFmtId="0" fontId="5" fillId="0" borderId="0" xfId="0" applyFont="1" applyAlignment="1">
      <alignment vertical="center" wrapText="1"/>
    </xf>
    <xf numFmtId="0" fontId="19" fillId="0" borderId="0" xfId="0" applyFont="1" applyAlignment="1">
      <alignment vertical="center" wrapText="1"/>
    </xf>
    <xf numFmtId="0" fontId="0" fillId="0" borderId="0" xfId="0" applyAlignment="1">
      <alignment horizontal="left"/>
    </xf>
    <xf numFmtId="0" fontId="6" fillId="5" borderId="4" xfId="0" applyFont="1" applyFill="1" applyBorder="1" applyAlignment="1">
      <alignment horizontal="left" vertical="center" wrapText="1"/>
    </xf>
    <xf numFmtId="0" fontId="15" fillId="8" borderId="4" xfId="0" applyFont="1" applyFill="1" applyBorder="1" applyAlignment="1">
      <alignment horizontal="left" vertical="center" wrapText="1"/>
    </xf>
    <xf numFmtId="4" fontId="3" fillId="6" borderId="3" xfId="0" applyNumberFormat="1" applyFont="1" applyFill="1" applyBorder="1" applyAlignment="1">
      <alignment horizontal="right"/>
    </xf>
    <xf numFmtId="4" fontId="3" fillId="5" borderId="3" xfId="0" applyNumberFormat="1" applyFont="1" applyFill="1" applyBorder="1" applyAlignment="1">
      <alignment horizontal="right"/>
    </xf>
    <xf numFmtId="4" fontId="6" fillId="8" borderId="3" xfId="0" applyNumberFormat="1" applyFont="1" applyFill="1" applyBorder="1" applyAlignment="1">
      <alignment horizontal="right"/>
    </xf>
    <xf numFmtId="4" fontId="6" fillId="2" borderId="3" xfId="0" applyNumberFormat="1" applyFont="1" applyFill="1" applyBorder="1" applyAlignment="1">
      <alignment horizontal="right"/>
    </xf>
    <xf numFmtId="4" fontId="3" fillId="2" borderId="4" xfId="0" applyNumberFormat="1" applyFont="1" applyFill="1" applyBorder="1" applyAlignment="1">
      <alignment horizontal="right"/>
    </xf>
    <xf numFmtId="4" fontId="6" fillId="8" borderId="4" xfId="0" applyNumberFormat="1" applyFont="1" applyFill="1" applyBorder="1" applyAlignment="1">
      <alignment horizontal="right"/>
    </xf>
    <xf numFmtId="4" fontId="3" fillId="2" borderId="3" xfId="0" applyNumberFormat="1" applyFont="1" applyFill="1" applyBorder="1" applyAlignment="1">
      <alignment horizontal="right"/>
    </xf>
    <xf numFmtId="4" fontId="3" fillId="5" borderId="4" xfId="0" applyNumberFormat="1" applyFont="1" applyFill="1" applyBorder="1" applyAlignment="1">
      <alignment horizontal="right"/>
    </xf>
    <xf numFmtId="4" fontId="6" fillId="2" borderId="4" xfId="0" applyNumberFormat="1" applyFont="1" applyFill="1" applyBorder="1" applyAlignment="1">
      <alignment horizontal="right"/>
    </xf>
    <xf numFmtId="0" fontId="6" fillId="2" borderId="1" xfId="0" applyFont="1" applyFill="1" applyBorder="1" applyAlignment="1">
      <alignment horizontal="left" vertical="center" wrapText="1"/>
    </xf>
    <xf numFmtId="4" fontId="6" fillId="2" borderId="4" xfId="0" applyNumberFormat="1" applyFont="1" applyFill="1" applyBorder="1" applyAlignment="1">
      <alignment horizontal="center" vertical="center" wrapText="1"/>
    </xf>
    <xf numFmtId="3" fontId="0" fillId="2" borderId="0" xfId="0" applyNumberFormat="1" applyFill="1"/>
    <xf numFmtId="0" fontId="9" fillId="2" borderId="11" xfId="0" applyFont="1" applyFill="1" applyBorder="1" applyAlignment="1">
      <alignment horizontal="left" vertical="center" wrapText="1"/>
    </xf>
    <xf numFmtId="0" fontId="9" fillId="2" borderId="13" xfId="0" quotePrefix="1" applyFont="1" applyFill="1" applyBorder="1" applyAlignment="1">
      <alignment horizontal="left" vertical="center"/>
    </xf>
    <xf numFmtId="0" fontId="9" fillId="2" borderId="3" xfId="0" quotePrefix="1" applyFont="1" applyFill="1" applyBorder="1" applyAlignment="1">
      <alignment horizontal="left" vertical="center"/>
    </xf>
    <xf numFmtId="0" fontId="9" fillId="2" borderId="4" xfId="0" quotePrefix="1" applyFont="1" applyFill="1" applyBorder="1" applyAlignment="1">
      <alignment horizontal="left" vertical="center"/>
    </xf>
    <xf numFmtId="0" fontId="9" fillId="2" borderId="12" xfId="0" quotePrefix="1" applyFont="1" applyFill="1" applyBorder="1" applyAlignment="1">
      <alignment horizontal="left" vertical="center"/>
    </xf>
    <xf numFmtId="0" fontId="9" fillId="2" borderId="1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vertical="center"/>
    </xf>
    <xf numFmtId="0" fontId="1" fillId="0" borderId="0" xfId="0" applyFont="1" applyAlignment="1">
      <alignment horizontal="left" vertical="center" indent="5"/>
    </xf>
    <xf numFmtId="0" fontId="0" fillId="0" borderId="0" xfId="0" applyAlignment="1">
      <alignment horizontal="justify" vertical="center"/>
    </xf>
    <xf numFmtId="0" fontId="1" fillId="0" borderId="0" xfId="0" applyFont="1" applyAlignment="1">
      <alignment horizontal="justify" vertical="center"/>
    </xf>
    <xf numFmtId="0" fontId="6" fillId="4" borderId="11" xfId="0" applyFont="1" applyFill="1" applyBorder="1" applyAlignment="1">
      <alignment vertical="center" wrapText="1"/>
    </xf>
    <xf numFmtId="4" fontId="6" fillId="2" borderId="4" xfId="0" applyNumberFormat="1" applyFont="1" applyFill="1" applyBorder="1" applyAlignment="1">
      <alignment horizontal="right" vertical="center" wrapText="1"/>
    </xf>
    <xf numFmtId="0" fontId="6" fillId="2" borderId="3" xfId="0" applyFont="1" applyFill="1" applyBorder="1" applyAlignment="1">
      <alignment vertical="center" wrapText="1"/>
    </xf>
    <xf numFmtId="4" fontId="0" fillId="2" borderId="0" xfId="0" applyNumberFormat="1" applyFill="1"/>
    <xf numFmtId="0" fontId="20" fillId="2" borderId="3" xfId="0" applyFont="1" applyFill="1" applyBorder="1" applyAlignment="1">
      <alignment horizontal="left" vertical="center" wrapText="1"/>
    </xf>
    <xf numFmtId="0" fontId="20" fillId="2" borderId="3" xfId="0" applyFont="1" applyFill="1" applyBorder="1" applyAlignment="1">
      <alignment vertical="center" wrapText="1"/>
    </xf>
    <xf numFmtId="0" fontId="12" fillId="0" borderId="0" xfId="0" applyFont="1"/>
    <xf numFmtId="0" fontId="24" fillId="0" borderId="0" xfId="0" applyFont="1"/>
    <xf numFmtId="0" fontId="6" fillId="0" borderId="0" xfId="0" applyFont="1" applyAlignment="1">
      <alignment horizontal="center" vertical="center" wrapText="1"/>
    </xf>
    <xf numFmtId="0" fontId="5" fillId="2" borderId="4"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2" xfId="0" applyFont="1" applyFill="1" applyBorder="1" applyAlignment="1">
      <alignment vertical="center"/>
    </xf>
    <xf numFmtId="3" fontId="5" fillId="3" borderId="3" xfId="0" applyNumberFormat="1" applyFont="1" applyFill="1" applyBorder="1" applyAlignment="1">
      <alignment horizontal="right"/>
    </xf>
    <xf numFmtId="0" fontId="7" fillId="0" borderId="1" xfId="0" applyFont="1" applyBorder="1" applyAlignment="1">
      <alignment horizontal="left" vertical="center" wrapText="1"/>
    </xf>
    <xf numFmtId="3" fontId="5" fillId="0" borderId="3" xfId="0" applyNumberFormat="1" applyFont="1" applyBorder="1" applyAlignment="1">
      <alignment horizontal="right"/>
    </xf>
    <xf numFmtId="0" fontId="11" fillId="0" borderId="0" xfId="0" applyFont="1"/>
    <xf numFmtId="0" fontId="7" fillId="2" borderId="0" xfId="0" quotePrefix="1" applyFont="1" applyFill="1" applyAlignment="1">
      <alignment horizontal="left" vertical="center" wrapText="1"/>
    </xf>
    <xf numFmtId="0" fontId="8" fillId="2" borderId="0" xfId="0" applyFont="1" applyFill="1" applyAlignment="1">
      <alignment vertical="center" wrapText="1"/>
    </xf>
    <xf numFmtId="3" fontId="5" fillId="2" borderId="0" xfId="0" applyNumberFormat="1" applyFont="1" applyFill="1" applyAlignment="1">
      <alignment horizontal="right"/>
    </xf>
    <xf numFmtId="0" fontId="5" fillId="0" borderId="0" xfId="0" quotePrefix="1" applyFont="1" applyAlignment="1">
      <alignment horizontal="center" vertical="center" wrapText="1"/>
    </xf>
    <xf numFmtId="3" fontId="5" fillId="4" borderId="1" xfId="0" quotePrefix="1" applyNumberFormat="1" applyFont="1" applyFill="1" applyBorder="1" applyAlignment="1">
      <alignment horizontal="right"/>
    </xf>
    <xf numFmtId="3" fontId="5" fillId="4" borderId="3" xfId="0" applyNumberFormat="1" applyFont="1" applyFill="1" applyBorder="1" applyAlignment="1">
      <alignment horizontal="right" wrapText="1"/>
    </xf>
    <xf numFmtId="0" fontId="5" fillId="4" borderId="1" xfId="0" applyFont="1" applyFill="1" applyBorder="1" applyAlignment="1">
      <alignment horizontal="left" vertical="center" wrapText="1"/>
    </xf>
    <xf numFmtId="3" fontId="5" fillId="7" borderId="1" xfId="0" quotePrefix="1" applyNumberFormat="1" applyFont="1" applyFill="1" applyBorder="1" applyAlignment="1">
      <alignment horizontal="right"/>
    </xf>
    <xf numFmtId="3" fontId="5" fillId="7" borderId="1" xfId="0" applyNumberFormat="1" applyFont="1" applyFill="1" applyBorder="1" applyAlignment="1">
      <alignment horizontal="right" wrapText="1"/>
    </xf>
    <xf numFmtId="3" fontId="5" fillId="3" borderId="1" xfId="0" quotePrefix="1" applyNumberFormat="1" applyFont="1" applyFill="1" applyBorder="1" applyAlignment="1">
      <alignment horizontal="right"/>
    </xf>
    <xf numFmtId="0" fontId="5" fillId="2" borderId="1" xfId="0" applyFont="1" applyFill="1" applyBorder="1" applyAlignment="1">
      <alignment horizontal="center" vertical="center" wrapText="1"/>
    </xf>
    <xf numFmtId="3" fontId="5" fillId="4" borderId="3" xfId="0" applyNumberFormat="1" applyFont="1" applyFill="1" applyBorder="1" applyAlignment="1">
      <alignment horizontal="right"/>
    </xf>
    <xf numFmtId="0" fontId="23" fillId="2" borderId="1" xfId="0" applyFont="1" applyFill="1" applyBorder="1" applyAlignment="1">
      <alignment horizontal="left"/>
    </xf>
    <xf numFmtId="3" fontId="11" fillId="2" borderId="3" xfId="0" applyNumberFormat="1" applyFont="1" applyFill="1" applyBorder="1" applyAlignment="1">
      <alignment horizontal="right"/>
    </xf>
    <xf numFmtId="3" fontId="11" fillId="2" borderId="3" xfId="0" quotePrefix="1" applyNumberFormat="1" applyFont="1" applyFill="1" applyBorder="1" applyAlignment="1">
      <alignment horizontal="right"/>
    </xf>
    <xf numFmtId="0" fontId="27" fillId="0" borderId="0" xfId="0" applyFont="1" applyAlignment="1">
      <alignment horizontal="center" vertical="center"/>
    </xf>
    <xf numFmtId="0" fontId="27" fillId="0" borderId="0" xfId="0" applyFont="1" applyAlignment="1">
      <alignment vertical="center"/>
    </xf>
    <xf numFmtId="0" fontId="28" fillId="0" borderId="22" xfId="0" applyFont="1" applyBorder="1" applyAlignment="1">
      <alignment horizontal="center" vertical="center"/>
    </xf>
    <xf numFmtId="0" fontId="30" fillId="0" borderId="16" xfId="0" applyFont="1" applyBorder="1" applyAlignment="1">
      <alignment vertical="center" wrapText="1"/>
    </xf>
    <xf numFmtId="0" fontId="30" fillId="0" borderId="16" xfId="0" applyFont="1" applyBorder="1" applyAlignment="1">
      <alignment horizontal="center" vertical="center" wrapText="1"/>
    </xf>
    <xf numFmtId="0" fontId="28" fillId="0" borderId="19" xfId="0" applyFont="1" applyBorder="1" applyAlignment="1">
      <alignment vertical="center" wrapText="1"/>
    </xf>
    <xf numFmtId="0" fontId="28" fillId="0" borderId="22" xfId="0" applyFont="1" applyBorder="1" applyAlignment="1">
      <alignment vertical="center" wrapText="1"/>
    </xf>
    <xf numFmtId="0" fontId="28" fillId="0" borderId="17" xfId="0" applyFont="1" applyBorder="1" applyAlignment="1">
      <alignment vertical="center"/>
    </xf>
    <xf numFmtId="0" fontId="28" fillId="0" borderId="22" xfId="0" applyFont="1" applyBorder="1" applyAlignment="1">
      <alignment horizontal="center" vertical="center" wrapText="1"/>
    </xf>
    <xf numFmtId="0" fontId="28" fillId="0" borderId="27" xfId="0" applyFont="1" applyBorder="1" applyAlignment="1">
      <alignment horizontal="center" vertical="center"/>
    </xf>
    <xf numFmtId="0" fontId="28" fillId="0" borderId="27" xfId="0" applyFont="1" applyBorder="1" applyAlignment="1">
      <alignment vertical="center"/>
    </xf>
    <xf numFmtId="0" fontId="28" fillId="0" borderId="27" xfId="0" applyFont="1" applyBorder="1" applyAlignment="1">
      <alignment vertical="center" wrapText="1"/>
    </xf>
    <xf numFmtId="0" fontId="28" fillId="0" borderId="17" xfId="0" applyFont="1" applyBorder="1" applyAlignment="1">
      <alignment vertical="center" wrapText="1"/>
    </xf>
    <xf numFmtId="0" fontId="28" fillId="0" borderId="27" xfId="0" applyFont="1" applyBorder="1" applyAlignment="1">
      <alignment horizontal="center" vertical="center" wrapText="1"/>
    </xf>
    <xf numFmtId="0" fontId="30" fillId="0" borderId="28" xfId="0" applyFont="1" applyBorder="1" applyAlignment="1">
      <alignment vertical="center"/>
    </xf>
    <xf numFmtId="0" fontId="28" fillId="0" borderId="28" xfId="0" applyFont="1" applyBorder="1" applyAlignment="1">
      <alignment vertical="center" wrapText="1"/>
    </xf>
    <xf numFmtId="0" fontId="34" fillId="0" borderId="0" xfId="0" applyFont="1" applyAlignment="1">
      <alignment horizontal="center" vertical="center"/>
    </xf>
    <xf numFmtId="0" fontId="35" fillId="0" borderId="0" xfId="0" applyFont="1"/>
    <xf numFmtId="0" fontId="35" fillId="0" borderId="0" xfId="0" applyFont="1" applyAlignment="1">
      <alignment vertical="center"/>
    </xf>
    <xf numFmtId="0" fontId="35" fillId="0" borderId="0" xfId="0" applyFont="1" applyAlignment="1">
      <alignment horizontal="justify" vertical="center"/>
    </xf>
    <xf numFmtId="0" fontId="0" fillId="0" borderId="0" xfId="0" applyAlignment="1">
      <alignment horizontal="justify" vertical="center" wrapText="1"/>
    </xf>
    <xf numFmtId="0" fontId="1" fillId="0" borderId="0" xfId="0" applyFont="1" applyAlignment="1">
      <alignment horizontal="justify" vertical="center" wrapText="1"/>
    </xf>
    <xf numFmtId="0" fontId="5" fillId="0" borderId="1" xfId="0" quotePrefix="1" applyFont="1" applyBorder="1" applyAlignment="1">
      <alignment horizontal="center" vertical="center" wrapText="1"/>
    </xf>
    <xf numFmtId="0" fontId="5" fillId="0" borderId="2" xfId="0" quotePrefix="1" applyFont="1" applyBorder="1" applyAlignment="1">
      <alignment horizontal="center" vertical="center" wrapText="1"/>
    </xf>
    <xf numFmtId="0" fontId="5" fillId="0" borderId="4" xfId="0" quotePrefix="1" applyFont="1" applyBorder="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wrapText="1"/>
    </xf>
    <xf numFmtId="0" fontId="5" fillId="7" borderId="2" xfId="0" applyFont="1" applyFill="1" applyBorder="1" applyAlignment="1">
      <alignment horizontal="left" vertical="center" wrapText="1"/>
    </xf>
    <xf numFmtId="0" fontId="5" fillId="7" borderId="4" xfId="0" applyFont="1" applyFill="1" applyBorder="1" applyAlignment="1">
      <alignment horizontal="left" vertical="center" wrapText="1"/>
    </xf>
    <xf numFmtId="0" fontId="7" fillId="3" borderId="1" xfId="0" quotePrefix="1" applyFont="1" applyFill="1" applyBorder="1" applyAlignment="1">
      <alignment horizontal="left" vertical="center" wrapText="1"/>
    </xf>
    <xf numFmtId="0" fontId="8" fillId="3" borderId="2" xfId="0" applyFont="1" applyFill="1" applyBorder="1" applyAlignment="1">
      <alignmen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7" borderId="1" xfId="0" applyFont="1" applyFill="1" applyBorder="1" applyAlignment="1">
      <alignment horizontal="left" vertical="center" wrapText="1"/>
    </xf>
    <xf numFmtId="0" fontId="7" fillId="0" borderId="0" xfId="0" quotePrefix="1" applyFont="1" applyAlignment="1">
      <alignment horizontal="center" wrapText="1"/>
    </xf>
    <xf numFmtId="0" fontId="7" fillId="3" borderId="1" xfId="0" applyFont="1" applyFill="1" applyBorder="1" applyAlignment="1">
      <alignment horizontal="left" vertical="center" wrapText="1"/>
    </xf>
    <xf numFmtId="0" fontId="8" fillId="3" borderId="2" xfId="0" applyFont="1" applyFill="1" applyBorder="1" applyAlignment="1">
      <alignmen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0" borderId="1"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xf>
    <xf numFmtId="0" fontId="0" fillId="0" borderId="0" xfId="0" applyAlignment="1">
      <alignment horizontal="left"/>
    </xf>
    <xf numFmtId="0" fontId="19" fillId="0" borderId="0" xfId="0" applyFont="1" applyAlignment="1">
      <alignment horizontal="center" vertical="center" wrapText="1"/>
    </xf>
    <xf numFmtId="0" fontId="5" fillId="0" borderId="0" xfId="0" applyFont="1" applyAlignment="1">
      <alignment horizontal="left" wrapText="1"/>
    </xf>
    <xf numFmtId="0" fontId="2" fillId="0" borderId="0" xfId="0" applyFont="1" applyAlignment="1">
      <alignment horizontal="center"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23" fillId="2" borderId="2" xfId="0" applyFont="1" applyFill="1" applyBorder="1" applyAlignment="1">
      <alignment horizontal="left"/>
    </xf>
    <xf numFmtId="0" fontId="23" fillId="2" borderId="4" xfId="0" applyFont="1" applyFill="1" applyBorder="1" applyAlignment="1">
      <alignment horizontal="left"/>
    </xf>
    <xf numFmtId="0" fontId="5" fillId="0" borderId="7" xfId="0" quotePrefix="1" applyFont="1" applyBorder="1" applyAlignment="1">
      <alignment horizontal="center" vertical="center" wrapText="1"/>
    </xf>
    <xf numFmtId="0" fontId="5" fillId="0" borderId="8" xfId="0" quotePrefix="1" applyFont="1" applyBorder="1" applyAlignment="1">
      <alignment horizontal="center" vertical="center" wrapText="1"/>
    </xf>
    <xf numFmtId="0" fontId="5" fillId="0" borderId="9" xfId="0" quotePrefix="1" applyFont="1" applyBorder="1" applyAlignment="1">
      <alignment horizontal="center"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0" borderId="0" xfId="0" applyFont="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15" fillId="8" borderId="1"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justify" vertical="center"/>
    </xf>
    <xf numFmtId="0" fontId="28" fillId="0" borderId="0" xfId="0" applyFont="1" applyAlignment="1">
      <alignment horizontal="justify" vertical="center"/>
    </xf>
    <xf numFmtId="0" fontId="28" fillId="0" borderId="19" xfId="0" applyFont="1" applyBorder="1" applyAlignment="1">
      <alignment horizontal="justify" vertical="center"/>
    </xf>
    <xf numFmtId="0" fontId="30" fillId="0" borderId="18" xfId="0" applyFont="1" applyBorder="1" applyAlignment="1">
      <alignment horizontal="justify" vertical="center"/>
    </xf>
    <xf numFmtId="0" fontId="30" fillId="0" borderId="0" xfId="0" applyFont="1" applyAlignment="1">
      <alignment horizontal="justify" vertical="center"/>
    </xf>
    <xf numFmtId="0" fontId="30" fillId="0" borderId="19" xfId="0" applyFont="1" applyBorder="1" applyAlignment="1">
      <alignment horizontal="justify" vertical="center"/>
    </xf>
    <xf numFmtId="0" fontId="28" fillId="0" borderId="20" xfId="0" applyFont="1" applyBorder="1" applyAlignment="1">
      <alignment horizontal="justify" vertical="center"/>
    </xf>
    <xf numFmtId="0" fontId="28" fillId="0" borderId="21" xfId="0" applyFont="1" applyBorder="1" applyAlignment="1">
      <alignment horizontal="justify" vertical="center"/>
    </xf>
    <xf numFmtId="0" fontId="28" fillId="0" borderId="22" xfId="0" applyFont="1" applyBorder="1" applyAlignment="1">
      <alignment horizontal="justify" vertical="center"/>
    </xf>
    <xf numFmtId="0" fontId="32" fillId="10" borderId="14" xfId="0" applyFont="1" applyFill="1" applyBorder="1" applyAlignment="1">
      <alignment vertical="center" wrapText="1"/>
    </xf>
    <xf numFmtId="0" fontId="32" fillId="10" borderId="15" xfId="0" applyFont="1" applyFill="1" applyBorder="1" applyAlignment="1">
      <alignment vertical="center" wrapText="1"/>
    </xf>
    <xf numFmtId="0" fontId="32" fillId="10" borderId="16" xfId="0" applyFont="1" applyFill="1" applyBorder="1" applyAlignment="1">
      <alignment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5" xfId="0" applyFont="1" applyBorder="1" applyAlignment="1">
      <alignment horizontal="center" vertical="center"/>
    </xf>
    <xf numFmtId="0" fontId="28" fillId="0" borderId="24" xfId="0" applyFont="1" applyBorder="1" applyAlignment="1">
      <alignment horizontal="justify" vertical="center"/>
    </xf>
    <xf numFmtId="0" fontId="28" fillId="0" borderId="25" xfId="0" applyFont="1" applyBorder="1" applyAlignment="1">
      <alignment horizontal="justify" vertical="center"/>
    </xf>
    <xf numFmtId="0" fontId="28" fillId="0" borderId="26" xfId="0" applyFont="1" applyBorder="1" applyAlignment="1">
      <alignment horizontal="justify" vertical="center"/>
    </xf>
    <xf numFmtId="3" fontId="30" fillId="0" borderId="27" xfId="0" applyNumberFormat="1" applyFont="1" applyBorder="1" applyAlignment="1">
      <alignment horizontal="right" vertical="center"/>
    </xf>
    <xf numFmtId="3" fontId="30" fillId="0" borderId="23" xfId="0" applyNumberFormat="1" applyFont="1" applyBorder="1" applyAlignment="1">
      <alignment horizontal="right" vertical="center"/>
    </xf>
    <xf numFmtId="3" fontId="30" fillId="0" borderId="17" xfId="0" applyNumberFormat="1" applyFont="1" applyBorder="1" applyAlignment="1">
      <alignment horizontal="right" vertical="center"/>
    </xf>
    <xf numFmtId="49" fontId="28" fillId="0" borderId="18" xfId="0" applyNumberFormat="1" applyFont="1" applyBorder="1" applyAlignment="1">
      <alignment horizontal="justify" vertical="center"/>
    </xf>
    <xf numFmtId="49" fontId="28" fillId="0" borderId="0" xfId="0" applyNumberFormat="1" applyFont="1" applyAlignment="1">
      <alignment horizontal="justify" vertical="center"/>
    </xf>
    <xf numFmtId="49" fontId="28" fillId="0" borderId="19" xfId="0" applyNumberFormat="1" applyFont="1" applyBorder="1" applyAlignment="1">
      <alignment horizontal="justify" vertical="center"/>
    </xf>
    <xf numFmtId="0" fontId="27" fillId="9" borderId="14" xfId="0" applyFont="1" applyFill="1" applyBorder="1" applyAlignment="1">
      <alignment vertical="center"/>
    </xf>
    <xf numFmtId="0" fontId="27" fillId="9" borderId="15" xfId="0" applyFont="1" applyFill="1" applyBorder="1" applyAlignment="1">
      <alignment vertical="center"/>
    </xf>
    <xf numFmtId="0" fontId="27" fillId="9" borderId="16" xfId="0" applyFont="1" applyFill="1" applyBorder="1" applyAlignment="1">
      <alignment vertical="center"/>
    </xf>
    <xf numFmtId="0" fontId="28" fillId="0" borderId="24" xfId="0" applyFont="1" applyBorder="1" applyAlignment="1">
      <alignment vertical="center"/>
    </xf>
    <xf numFmtId="0" fontId="28" fillId="0" borderId="25" xfId="0" applyFont="1" applyBorder="1" applyAlignment="1">
      <alignment vertical="center"/>
    </xf>
    <xf numFmtId="0" fontId="28" fillId="0" borderId="26" xfId="0" applyFont="1" applyBorder="1" applyAlignment="1">
      <alignment vertical="center"/>
    </xf>
    <xf numFmtId="49" fontId="13" fillId="0" borderId="18" xfId="0" applyNumberFormat="1" applyFont="1" applyBorder="1" applyAlignment="1">
      <alignment horizontal="left" vertical="center" indent="5"/>
    </xf>
    <xf numFmtId="49" fontId="13" fillId="0" borderId="0" xfId="0" applyNumberFormat="1" applyFont="1" applyAlignment="1">
      <alignment horizontal="left" vertical="center" indent="5"/>
    </xf>
    <xf numFmtId="49" fontId="13" fillId="0" borderId="19" xfId="0" applyNumberFormat="1" applyFont="1" applyBorder="1" applyAlignment="1">
      <alignment horizontal="left" vertical="center" indent="5"/>
    </xf>
    <xf numFmtId="0" fontId="30" fillId="0" borderId="24" xfId="0" applyFont="1" applyBorder="1" applyAlignment="1">
      <alignment horizontal="justify" vertical="center"/>
    </xf>
    <xf numFmtId="0" fontId="30" fillId="0" borderId="25" xfId="0" applyFont="1" applyBorder="1" applyAlignment="1">
      <alignment horizontal="justify" vertical="center"/>
    </xf>
    <xf numFmtId="0" fontId="30" fillId="0" borderId="26" xfId="0" applyFont="1" applyBorder="1" applyAlignment="1">
      <alignment horizontal="justify" vertical="center"/>
    </xf>
    <xf numFmtId="49" fontId="13" fillId="0" borderId="20" xfId="0" applyNumberFormat="1" applyFont="1" applyBorder="1" applyAlignment="1">
      <alignment horizontal="left" vertical="center" indent="5"/>
    </xf>
    <xf numFmtId="49" fontId="13" fillId="0" borderId="21" xfId="0" applyNumberFormat="1" applyFont="1" applyBorder="1" applyAlignment="1">
      <alignment horizontal="left" vertical="center" indent="5"/>
    </xf>
    <xf numFmtId="49" fontId="13" fillId="0" borderId="22" xfId="0" applyNumberFormat="1" applyFont="1" applyBorder="1" applyAlignment="1">
      <alignment horizontal="left" vertical="center" indent="5"/>
    </xf>
    <xf numFmtId="49" fontId="13" fillId="0" borderId="18" xfId="0" applyNumberFormat="1" applyFont="1" applyBorder="1" applyAlignment="1">
      <alignment horizontal="justify" vertical="center" wrapText="1"/>
    </xf>
    <xf numFmtId="49" fontId="13" fillId="0" borderId="0" xfId="0" applyNumberFormat="1" applyFont="1" applyAlignment="1">
      <alignment horizontal="justify" vertical="center"/>
    </xf>
    <xf numFmtId="49" fontId="13" fillId="0" borderId="19" xfId="0" applyNumberFormat="1" applyFont="1" applyBorder="1" applyAlignment="1">
      <alignment horizontal="justify" vertical="center"/>
    </xf>
    <xf numFmtId="49" fontId="13" fillId="0" borderId="18" xfId="0" applyNumberFormat="1" applyFont="1" applyBorder="1" applyAlignment="1">
      <alignment horizontal="justify" vertical="center"/>
    </xf>
    <xf numFmtId="49" fontId="28" fillId="0" borderId="18" xfId="0" applyNumberFormat="1" applyFont="1" applyBorder="1" applyAlignment="1">
      <alignment horizontal="justify" vertical="center" wrapText="1"/>
    </xf>
    <xf numFmtId="49" fontId="28" fillId="0" borderId="18" xfId="0" applyNumberFormat="1" applyFont="1" applyBorder="1" applyAlignment="1">
      <alignment horizontal="left" vertical="center"/>
    </xf>
    <xf numFmtId="49" fontId="28" fillId="0" borderId="0" xfId="0" applyNumberFormat="1" applyFont="1" applyAlignment="1">
      <alignment horizontal="left" vertical="center"/>
    </xf>
    <xf numFmtId="49" fontId="28" fillId="0" borderId="19" xfId="0" applyNumberFormat="1" applyFont="1" applyBorder="1" applyAlignment="1">
      <alignment horizontal="left" vertical="center"/>
    </xf>
    <xf numFmtId="0" fontId="28" fillId="0" borderId="18" xfId="0" applyFont="1" applyBorder="1" applyAlignment="1">
      <alignment horizontal="left" vertical="center"/>
    </xf>
    <xf numFmtId="0" fontId="28" fillId="0" borderId="0" xfId="0" applyFont="1" applyAlignment="1">
      <alignment horizontal="left" vertical="center"/>
    </xf>
    <xf numFmtId="0" fontId="28" fillId="0" borderId="19" xfId="0" applyFont="1" applyBorder="1" applyAlignment="1">
      <alignment horizontal="left" vertical="center"/>
    </xf>
    <xf numFmtId="0" fontId="28" fillId="0" borderId="24" xfId="0" applyFont="1" applyBorder="1" applyAlignment="1">
      <alignment horizontal="justify" vertical="center" wrapText="1"/>
    </xf>
    <xf numFmtId="0" fontId="28" fillId="0" borderId="18" xfId="0" applyFont="1" applyBorder="1" applyAlignment="1">
      <alignment horizontal="justify" vertical="center" wrapText="1"/>
    </xf>
    <xf numFmtId="0" fontId="28" fillId="0" borderId="27" xfId="0" applyFont="1" applyBorder="1" applyAlignment="1">
      <alignment vertical="center" wrapText="1"/>
    </xf>
    <xf numFmtId="0" fontId="28" fillId="0" borderId="23" xfId="0" applyFont="1" applyBorder="1" applyAlignment="1">
      <alignment vertical="center"/>
    </xf>
    <xf numFmtId="0" fontId="28" fillId="0" borderId="17" xfId="0" applyFont="1" applyBorder="1" applyAlignment="1">
      <alignment vertical="center"/>
    </xf>
    <xf numFmtId="0" fontId="28" fillId="0" borderId="27"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7" xfId="0" applyFont="1" applyBorder="1" applyAlignment="1">
      <alignment horizontal="center" vertical="center"/>
    </xf>
    <xf numFmtId="0" fontId="28" fillId="0" borderId="23" xfId="0" applyFont="1" applyBorder="1" applyAlignment="1">
      <alignment horizontal="center" vertical="center"/>
    </xf>
    <xf numFmtId="0" fontId="28" fillId="0" borderId="17" xfId="0" applyFont="1" applyBorder="1" applyAlignment="1">
      <alignment horizontal="center" vertical="center"/>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1" xfId="0" applyFont="1" applyBorder="1" applyAlignment="1">
      <alignment horizontal="center" vertical="center"/>
    </xf>
    <xf numFmtId="0" fontId="30" fillId="0" borderId="25" xfId="0" applyFont="1" applyBorder="1" applyAlignment="1">
      <alignment vertical="center"/>
    </xf>
    <xf numFmtId="0" fontId="30" fillId="0" borderId="0" xfId="0" applyFont="1" applyAlignment="1">
      <alignment vertical="center"/>
    </xf>
    <xf numFmtId="0" fontId="30" fillId="0" borderId="25" xfId="0" applyFont="1" applyBorder="1" applyAlignment="1">
      <alignment vertical="center" wrapText="1"/>
    </xf>
    <xf numFmtId="0" fontId="30" fillId="0" borderId="0" xfId="0" applyFont="1" applyAlignment="1">
      <alignment vertical="center" wrapText="1"/>
    </xf>
    <xf numFmtId="0" fontId="30" fillId="0" borderId="21" xfId="0" applyFont="1" applyBorder="1" applyAlignment="1">
      <alignment vertical="center" wrapText="1"/>
    </xf>
    <xf numFmtId="0" fontId="30" fillId="0" borderId="25" xfId="0" applyFont="1" applyBorder="1" applyAlignment="1">
      <alignment horizontal="center" vertical="center" wrapText="1"/>
    </xf>
    <xf numFmtId="0" fontId="30" fillId="0" borderId="0" xfId="0" applyFont="1" applyAlignment="1">
      <alignment horizontal="center" vertical="center" wrapText="1"/>
    </xf>
    <xf numFmtId="0" fontId="30" fillId="0" borderId="2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6" xfId="0" applyFont="1" applyBorder="1" applyAlignment="1">
      <alignment horizontal="center" vertical="center" wrapText="1"/>
    </xf>
    <xf numFmtId="0" fontId="28" fillId="0" borderId="17" xfId="0" applyFont="1" applyBorder="1" applyAlignment="1">
      <alignment vertical="center" wrapText="1"/>
    </xf>
    <xf numFmtId="49" fontId="28" fillId="0" borderId="27" xfId="0" applyNumberFormat="1" applyFont="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27" xfId="0" applyNumberFormat="1" applyFont="1" applyBorder="1" applyAlignment="1">
      <alignment horizontal="center" vertical="center"/>
    </xf>
    <xf numFmtId="49" fontId="28" fillId="0" borderId="17" xfId="0" applyNumberFormat="1" applyFont="1" applyBorder="1" applyAlignment="1">
      <alignment horizontal="center" vertical="center"/>
    </xf>
    <xf numFmtId="0" fontId="28" fillId="0" borderId="27" xfId="0" applyFont="1" applyBorder="1" applyAlignment="1">
      <alignment vertical="center"/>
    </xf>
    <xf numFmtId="49" fontId="28" fillId="0" borderId="24" xfId="0" applyNumberFormat="1" applyFont="1" applyBorder="1" applyAlignment="1">
      <alignment horizontal="center" vertical="center"/>
    </xf>
    <xf numFmtId="49" fontId="28" fillId="0" borderId="26"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22" xfId="0" applyNumberFormat="1" applyFont="1" applyBorder="1" applyAlignment="1">
      <alignment horizontal="center" vertical="center"/>
    </xf>
    <xf numFmtId="0" fontId="34" fillId="0" borderId="0" xfId="0" applyFont="1" applyAlignment="1">
      <alignment horizontal="left" vertical="center"/>
    </xf>
    <xf numFmtId="0" fontId="27" fillId="0" borderId="0" xfId="0" applyFont="1" applyAlignment="1">
      <alignment horizontal="center" vertical="center"/>
    </xf>
    <xf numFmtId="0" fontId="36" fillId="0" borderId="0" xfId="0"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center"/>
    </xf>
  </cellXfs>
  <cellStyles count="3">
    <cellStyle name="Normal" xfId="0" builtinId="0"/>
    <cellStyle name="Normal 2" xfId="1" xr:uid="{A3A0E03D-EE1F-449B-91B1-433CC8204EBC}"/>
    <cellStyle name="Obično_1Prihodi-rashodi2004 2" xfId="2" xr:uid="{6DDA09E7-A5E0-41F8-A25C-4B57712BCC64}"/>
  </cellStyles>
  <dxfs count="0"/>
  <tableStyles count="0" defaultTableStyle="TableStyleMedium2" defaultPivotStyle="PivotStyleLight16"/>
  <colors>
    <mruColors>
      <color rgb="FFFFFFCC"/>
      <color rgb="FFB6CAF6"/>
      <color rgb="FFCCECFF"/>
      <color rgb="FFFFFFFF"/>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workbookViewId="0">
      <selection activeCell="A3" sqref="A3:I3"/>
    </sheetView>
  </sheetViews>
  <sheetFormatPr defaultRowHeight="15"/>
  <cols>
    <col min="1" max="1" width="4.42578125" customWidth="1"/>
    <col min="5" max="5" width="15.140625" customWidth="1"/>
    <col min="6" max="6" width="22.7109375" customWidth="1"/>
    <col min="7" max="9" width="17" customWidth="1"/>
  </cols>
  <sheetData>
    <row r="1" spans="1:9" ht="15.75">
      <c r="A1" s="160" t="s">
        <v>249</v>
      </c>
      <c r="B1" s="160"/>
      <c r="C1" s="160"/>
      <c r="D1" s="160"/>
      <c r="E1" s="160"/>
      <c r="F1" s="160"/>
      <c r="G1" s="160"/>
      <c r="H1" s="160"/>
      <c r="I1" s="160"/>
    </row>
    <row r="2" spans="1:9" ht="15.75">
      <c r="A2" s="160" t="s">
        <v>283</v>
      </c>
      <c r="B2" s="160"/>
      <c r="C2" s="160"/>
      <c r="D2" s="160"/>
      <c r="E2" s="160"/>
      <c r="F2" s="160"/>
      <c r="G2" s="160"/>
      <c r="H2" s="160"/>
      <c r="I2" s="160"/>
    </row>
    <row r="3" spans="1:9">
      <c r="A3" s="161" t="s">
        <v>286</v>
      </c>
      <c r="B3" s="161"/>
      <c r="C3" s="161"/>
      <c r="D3" s="161"/>
      <c r="E3" s="161"/>
      <c r="F3" s="161"/>
      <c r="G3" s="161"/>
      <c r="H3" s="161"/>
      <c r="I3" s="161"/>
    </row>
    <row r="4" spans="1:9" ht="49.5" customHeight="1">
      <c r="A4" s="162" t="s">
        <v>284</v>
      </c>
      <c r="B4" s="162"/>
      <c r="C4" s="162"/>
      <c r="D4" s="162"/>
      <c r="E4" s="162"/>
      <c r="F4" s="162"/>
      <c r="G4" s="162"/>
      <c r="H4" s="162"/>
      <c r="I4" s="162"/>
    </row>
    <row r="5" spans="1:9" ht="21.75" customHeight="1">
      <c r="A5" s="163" t="s">
        <v>19</v>
      </c>
      <c r="B5" s="163"/>
      <c r="C5" s="163"/>
      <c r="D5" s="163"/>
      <c r="E5" s="163"/>
      <c r="F5" s="163"/>
      <c r="G5" s="163"/>
      <c r="H5" s="163"/>
      <c r="I5" s="163"/>
    </row>
    <row r="6" spans="1:9" ht="15" customHeight="1">
      <c r="A6" s="3"/>
      <c r="B6" s="3"/>
      <c r="C6" s="3"/>
      <c r="D6" s="3"/>
      <c r="E6" s="3"/>
      <c r="F6" s="3"/>
      <c r="G6" s="3"/>
      <c r="H6" s="4"/>
    </row>
    <row r="7" spans="1:9" s="20" customFormat="1" ht="15.75">
      <c r="A7" s="137" t="s">
        <v>76</v>
      </c>
      <c r="B7" s="137"/>
      <c r="C7" s="137"/>
      <c r="D7" s="137"/>
      <c r="E7" s="137"/>
      <c r="F7" s="137"/>
      <c r="G7" s="137"/>
      <c r="H7" s="137"/>
      <c r="I7" s="137"/>
    </row>
    <row r="8" spans="1:9" s="20" customFormat="1" ht="31.5" customHeight="1">
      <c r="A8" s="159" t="s">
        <v>239</v>
      </c>
      <c r="B8" s="159"/>
      <c r="C8" s="159"/>
      <c r="D8" s="159"/>
      <c r="E8" s="159"/>
      <c r="F8" s="159"/>
      <c r="G8" s="159"/>
      <c r="H8" s="159"/>
      <c r="I8" s="159"/>
    </row>
    <row r="9" spans="1:9" ht="11.25" customHeight="1">
      <c r="A9" s="49"/>
      <c r="B9" s="49"/>
      <c r="C9" s="49"/>
      <c r="D9" s="49"/>
      <c r="E9" s="49"/>
      <c r="F9" s="49"/>
      <c r="G9" s="49"/>
      <c r="H9" s="49"/>
      <c r="I9" s="49"/>
    </row>
    <row r="10" spans="1:9" ht="18" customHeight="1">
      <c r="A10" s="137" t="s">
        <v>73</v>
      </c>
      <c r="B10" s="137"/>
      <c r="C10" s="137"/>
      <c r="D10" s="137"/>
      <c r="E10" s="137"/>
      <c r="F10" s="137"/>
      <c r="G10" s="137"/>
      <c r="H10" s="137"/>
    </row>
    <row r="11" spans="1:9" ht="18">
      <c r="A11" s="1"/>
      <c r="B11" s="2"/>
      <c r="C11" s="2"/>
      <c r="D11" s="2"/>
      <c r="E11" s="5"/>
      <c r="F11" s="5"/>
      <c r="G11" s="6"/>
      <c r="H11" s="6"/>
    </row>
    <row r="12" spans="1:9" ht="31.5">
      <c r="A12" s="134" t="s">
        <v>66</v>
      </c>
      <c r="B12" s="135"/>
      <c r="C12" s="135"/>
      <c r="D12" s="135"/>
      <c r="E12" s="135"/>
      <c r="F12" s="136"/>
      <c r="G12" s="90" t="s">
        <v>97</v>
      </c>
      <c r="H12" s="90" t="s">
        <v>215</v>
      </c>
      <c r="I12" s="90" t="s">
        <v>216</v>
      </c>
    </row>
    <row r="13" spans="1:9" ht="15.75">
      <c r="A13" s="153" t="s">
        <v>0</v>
      </c>
      <c r="B13" s="142"/>
      <c r="C13" s="142"/>
      <c r="D13" s="142"/>
      <c r="E13" s="154"/>
      <c r="F13" s="92"/>
      <c r="G13" s="93">
        <f t="shared" ref="G13:I13" si="0">+G14+G15</f>
        <v>3429908</v>
      </c>
      <c r="H13" s="93">
        <f t="shared" si="0"/>
        <v>278438</v>
      </c>
      <c r="I13" s="93">
        <f t="shared" si="0"/>
        <v>3708346</v>
      </c>
    </row>
    <row r="14" spans="1:9" ht="15" customHeight="1">
      <c r="A14" s="94">
        <v>6</v>
      </c>
      <c r="B14" s="143" t="s">
        <v>7</v>
      </c>
      <c r="C14" s="143"/>
      <c r="D14" s="143"/>
      <c r="E14" s="143"/>
      <c r="F14" s="144"/>
      <c r="G14" s="95">
        <f>+' Račun prihoda i rashoda -ek.kl'!D11</f>
        <v>3429908</v>
      </c>
      <c r="H14" s="95">
        <f>+' Račun prihoda i rashoda -ek.kl'!E11</f>
        <v>278438</v>
      </c>
      <c r="I14" s="95">
        <f>+' Račun prihoda i rashoda -ek.kl'!F11</f>
        <v>3708346</v>
      </c>
    </row>
    <row r="15" spans="1:9" ht="15" customHeight="1">
      <c r="A15" s="94">
        <v>7</v>
      </c>
      <c r="B15" s="143" t="s">
        <v>8</v>
      </c>
      <c r="C15" s="143"/>
      <c r="D15" s="143"/>
      <c r="E15" s="143"/>
      <c r="F15" s="144"/>
      <c r="G15" s="95">
        <f>+' Račun prihoda i rashoda -ek.kl'!D17</f>
        <v>0</v>
      </c>
      <c r="H15" s="95">
        <f>+' Račun prihoda i rashoda -ek.kl'!E17</f>
        <v>0</v>
      </c>
      <c r="I15" s="95">
        <f>+' Račun prihoda i rashoda -ek.kl'!F17</f>
        <v>0</v>
      </c>
    </row>
    <row r="16" spans="1:9" ht="15.75">
      <c r="A16" s="155" t="s">
        <v>1</v>
      </c>
      <c r="B16" s="156"/>
      <c r="C16" s="156"/>
      <c r="D16" s="156"/>
      <c r="E16" s="156"/>
      <c r="F16" s="157"/>
      <c r="G16" s="93">
        <f t="shared" ref="G16:I16" si="1">+G17+G18</f>
        <v>3434908</v>
      </c>
      <c r="H16" s="93">
        <f t="shared" si="1"/>
        <v>292185</v>
      </c>
      <c r="I16" s="93">
        <f t="shared" si="1"/>
        <v>3727093</v>
      </c>
    </row>
    <row r="17" spans="1:9" ht="15" customHeight="1">
      <c r="A17" s="94">
        <v>3</v>
      </c>
      <c r="B17" s="158" t="s">
        <v>10</v>
      </c>
      <c r="C17" s="143"/>
      <c r="D17" s="143"/>
      <c r="E17" s="143"/>
      <c r="F17" s="144"/>
      <c r="G17" s="95">
        <f>+' Račun prihoda i rashoda -ek.kl'!D25</f>
        <v>3383998</v>
      </c>
      <c r="H17" s="95">
        <f>+' Račun prihoda i rashoda -ek.kl'!E25</f>
        <v>209273</v>
      </c>
      <c r="I17" s="95">
        <f>+' Račun prihoda i rashoda -ek.kl'!F25</f>
        <v>3593271</v>
      </c>
    </row>
    <row r="18" spans="1:9" ht="15" customHeight="1">
      <c r="A18" s="94">
        <v>4</v>
      </c>
      <c r="B18" s="158" t="s">
        <v>12</v>
      </c>
      <c r="C18" s="143"/>
      <c r="D18" s="143"/>
      <c r="E18" s="143"/>
      <c r="F18" s="144"/>
      <c r="G18" s="95">
        <f>+' Račun prihoda i rashoda -ek.kl'!D30</f>
        <v>50910</v>
      </c>
      <c r="H18" s="95">
        <f>+' Račun prihoda i rashoda -ek.kl'!E30</f>
        <v>82912</v>
      </c>
      <c r="I18" s="95">
        <f>+' Račun prihoda i rashoda -ek.kl'!F30</f>
        <v>133822</v>
      </c>
    </row>
    <row r="19" spans="1:9" ht="15.75">
      <c r="A19" s="141" t="s">
        <v>2</v>
      </c>
      <c r="B19" s="142"/>
      <c r="C19" s="142"/>
      <c r="D19" s="142"/>
      <c r="E19" s="142"/>
      <c r="F19" s="91"/>
      <c r="G19" s="93">
        <f t="shared" ref="G19:I19" si="2">+G13-G16</f>
        <v>-5000</v>
      </c>
      <c r="H19" s="93">
        <f t="shared" si="2"/>
        <v>-13747</v>
      </c>
      <c r="I19" s="93">
        <f t="shared" si="2"/>
        <v>-18747</v>
      </c>
    </row>
    <row r="20" spans="1:9" ht="15.75">
      <c r="A20" s="47"/>
      <c r="B20" s="49"/>
      <c r="C20" s="49"/>
      <c r="D20" s="49"/>
      <c r="E20" s="49"/>
      <c r="F20" s="49"/>
      <c r="G20" s="96"/>
      <c r="H20" s="96"/>
      <c r="I20" s="87"/>
    </row>
    <row r="21" spans="1:9" s="30" customFormat="1" ht="15.75">
      <c r="A21" s="97"/>
      <c r="B21" s="98"/>
      <c r="C21" s="98"/>
      <c r="D21" s="98"/>
      <c r="E21" s="98"/>
      <c r="F21" s="98"/>
      <c r="G21" s="99"/>
      <c r="H21" s="99"/>
      <c r="I21" s="99"/>
    </row>
    <row r="22" spans="1:9" ht="18" customHeight="1">
      <c r="A22" s="137" t="s">
        <v>74</v>
      </c>
      <c r="B22" s="138"/>
      <c r="C22" s="138"/>
      <c r="D22" s="138"/>
      <c r="E22" s="138"/>
      <c r="F22" s="138"/>
      <c r="G22" s="138"/>
      <c r="H22" s="138"/>
      <c r="I22" s="87"/>
    </row>
    <row r="23" spans="1:9" ht="15.75">
      <c r="A23" s="47"/>
      <c r="B23" s="49"/>
      <c r="C23" s="49"/>
      <c r="D23" s="49"/>
      <c r="E23" s="49"/>
      <c r="F23" s="49"/>
      <c r="G23" s="96"/>
      <c r="H23" s="96"/>
      <c r="I23" s="87"/>
    </row>
    <row r="24" spans="1:9" ht="33" customHeight="1">
      <c r="A24" s="134" t="s">
        <v>66</v>
      </c>
      <c r="B24" s="135"/>
      <c r="C24" s="135"/>
      <c r="D24" s="135"/>
      <c r="E24" s="135"/>
      <c r="F24" s="136"/>
      <c r="G24" s="90" t="s">
        <v>97</v>
      </c>
      <c r="H24" s="90" t="s">
        <v>215</v>
      </c>
      <c r="I24" s="90" t="s">
        <v>216</v>
      </c>
    </row>
    <row r="25" spans="1:9" ht="15.75" customHeight="1">
      <c r="A25" s="94">
        <v>8</v>
      </c>
      <c r="B25" s="143" t="s">
        <v>16</v>
      </c>
      <c r="C25" s="143"/>
      <c r="D25" s="143"/>
      <c r="E25" s="143"/>
      <c r="F25" s="144"/>
      <c r="G25" s="95">
        <v>0</v>
      </c>
      <c r="H25" s="95">
        <v>0</v>
      </c>
      <c r="I25" s="95">
        <v>0</v>
      </c>
    </row>
    <row r="26" spans="1:9" ht="15.75" customHeight="1">
      <c r="A26" s="94">
        <v>5</v>
      </c>
      <c r="B26" s="143" t="s">
        <v>17</v>
      </c>
      <c r="C26" s="143"/>
      <c r="D26" s="143"/>
      <c r="E26" s="143"/>
      <c r="F26" s="144"/>
      <c r="G26" s="95">
        <v>0</v>
      </c>
      <c r="H26" s="95">
        <v>0</v>
      </c>
      <c r="I26" s="95">
        <v>0</v>
      </c>
    </row>
    <row r="27" spans="1:9" ht="15.75">
      <c r="A27" s="141" t="s">
        <v>3</v>
      </c>
      <c r="B27" s="142"/>
      <c r="C27" s="142"/>
      <c r="D27" s="142"/>
      <c r="E27" s="142"/>
      <c r="F27" s="91"/>
      <c r="G27" s="93">
        <f t="shared" ref="G27:I27" si="3">+G25-G26</f>
        <v>0</v>
      </c>
      <c r="H27" s="93">
        <f t="shared" si="3"/>
        <v>0</v>
      </c>
      <c r="I27" s="93">
        <f t="shared" si="3"/>
        <v>0</v>
      </c>
    </row>
    <row r="28" spans="1:9" ht="15.75">
      <c r="A28" s="100"/>
      <c r="B28" s="49"/>
      <c r="C28" s="49"/>
      <c r="D28" s="49"/>
      <c r="E28" s="49"/>
      <c r="F28" s="49"/>
      <c r="G28" s="96"/>
      <c r="H28" s="96"/>
      <c r="I28" s="87"/>
    </row>
    <row r="29" spans="1:9" s="30" customFormat="1" ht="15.75">
      <c r="A29" s="97"/>
      <c r="B29" s="98"/>
      <c r="C29" s="98"/>
      <c r="D29" s="98"/>
      <c r="E29" s="98"/>
      <c r="F29" s="98"/>
      <c r="G29" s="99"/>
      <c r="H29" s="99"/>
      <c r="I29" s="99"/>
    </row>
    <row r="30" spans="1:9" ht="33" customHeight="1">
      <c r="A30" s="137" t="s">
        <v>26</v>
      </c>
      <c r="B30" s="138"/>
      <c r="C30" s="138"/>
      <c r="D30" s="138"/>
      <c r="E30" s="138"/>
      <c r="F30" s="138"/>
      <c r="G30" s="138"/>
      <c r="H30" s="138"/>
      <c r="I30" s="87"/>
    </row>
    <row r="31" spans="1:9" ht="15.75">
      <c r="A31" s="100"/>
      <c r="B31" s="49"/>
      <c r="C31" s="49"/>
      <c r="D31" s="49"/>
      <c r="E31" s="49"/>
      <c r="F31" s="49"/>
      <c r="G31" s="96"/>
      <c r="H31" s="96"/>
      <c r="I31" s="87"/>
    </row>
    <row r="32" spans="1:9" ht="34.5" customHeight="1">
      <c r="A32" s="134" t="s">
        <v>66</v>
      </c>
      <c r="B32" s="135"/>
      <c r="C32" s="135"/>
      <c r="D32" s="135"/>
      <c r="E32" s="135"/>
      <c r="F32" s="136"/>
      <c r="G32" s="90" t="s">
        <v>97</v>
      </c>
      <c r="H32" s="90" t="s">
        <v>215</v>
      </c>
      <c r="I32" s="90" t="s">
        <v>216</v>
      </c>
    </row>
    <row r="33" spans="1:9" ht="30" customHeight="1">
      <c r="A33" s="145" t="s">
        <v>23</v>
      </c>
      <c r="B33" s="146"/>
      <c r="C33" s="146"/>
      <c r="D33" s="146"/>
      <c r="E33" s="146"/>
      <c r="F33" s="147"/>
      <c r="G33" s="101">
        <v>5000</v>
      </c>
      <c r="H33" s="101">
        <v>0</v>
      </c>
      <c r="I33" s="102">
        <v>0</v>
      </c>
    </row>
    <row r="34" spans="1:9" ht="33.75" customHeight="1">
      <c r="A34" s="103">
        <v>9</v>
      </c>
      <c r="B34" s="139" t="s">
        <v>67</v>
      </c>
      <c r="C34" s="139"/>
      <c r="D34" s="139"/>
      <c r="E34" s="139"/>
      <c r="F34" s="140"/>
      <c r="G34" s="104">
        <v>5000</v>
      </c>
      <c r="H34" s="104">
        <v>24076</v>
      </c>
      <c r="I34" s="105">
        <f>+G34+H34</f>
        <v>29076</v>
      </c>
    </row>
    <row r="35" spans="1:9" ht="33.75" customHeight="1">
      <c r="A35" s="103">
        <v>9</v>
      </c>
      <c r="B35" s="139" t="s">
        <v>68</v>
      </c>
      <c r="C35" s="139"/>
      <c r="D35" s="139"/>
      <c r="E35" s="139"/>
      <c r="F35" s="140"/>
      <c r="G35" s="104">
        <v>0</v>
      </c>
      <c r="H35" s="104">
        <f>6143+4186</f>
        <v>10329</v>
      </c>
      <c r="I35" s="105">
        <f>+G35+H35</f>
        <v>10329</v>
      </c>
    </row>
    <row r="36" spans="1:9" ht="33.75" customHeight="1">
      <c r="A36" s="148" t="s">
        <v>69</v>
      </c>
      <c r="B36" s="149"/>
      <c r="C36" s="149"/>
      <c r="D36" s="149"/>
      <c r="E36" s="149"/>
      <c r="F36" s="150"/>
      <c r="G36" s="106">
        <f t="shared" ref="G36:I36" si="4">+G34-G35</f>
        <v>5000</v>
      </c>
      <c r="H36" s="106">
        <f t="shared" si="4"/>
        <v>13747</v>
      </c>
      <c r="I36" s="106">
        <f t="shared" si="4"/>
        <v>18747</v>
      </c>
    </row>
    <row r="37" spans="1:9" s="46" customFormat="1" ht="21" customHeight="1">
      <c r="A37" s="44"/>
      <c r="B37" s="44"/>
      <c r="C37" s="44"/>
      <c r="D37" s="44"/>
      <c r="E37" s="44"/>
      <c r="F37" s="44"/>
      <c r="G37" s="45"/>
      <c r="H37" s="45"/>
      <c r="I37" s="45"/>
    </row>
    <row r="38" spans="1:9" ht="16.5" customHeight="1">
      <c r="A38" s="12"/>
      <c r="B38" s="13"/>
      <c r="C38" s="13"/>
      <c r="D38" s="13"/>
      <c r="E38" s="13"/>
      <c r="F38" s="13"/>
      <c r="G38" s="14"/>
      <c r="H38" s="14"/>
    </row>
    <row r="39" spans="1:9" ht="17.25" customHeight="1">
      <c r="A39" s="152" t="s">
        <v>75</v>
      </c>
      <c r="B39" s="152"/>
      <c r="C39" s="152"/>
      <c r="D39" s="152"/>
      <c r="E39" s="152"/>
      <c r="F39" s="152"/>
      <c r="G39" s="152"/>
      <c r="H39" s="152"/>
      <c r="I39" s="152"/>
    </row>
    <row r="40" spans="1:9" ht="17.25" customHeight="1">
      <c r="A40" s="12"/>
      <c r="B40" s="13"/>
      <c r="C40" s="13"/>
      <c r="D40" s="13"/>
      <c r="E40" s="13"/>
      <c r="F40" s="13"/>
      <c r="G40" s="14"/>
      <c r="H40" s="14"/>
    </row>
    <row r="41" spans="1:9" ht="29.25" customHeight="1">
      <c r="A41" s="134" t="s">
        <v>66</v>
      </c>
      <c r="B41" s="135"/>
      <c r="C41" s="135"/>
      <c r="D41" s="135"/>
      <c r="E41" s="135"/>
      <c r="F41" s="136"/>
      <c r="G41" s="90" t="s">
        <v>97</v>
      </c>
      <c r="H41" s="90" t="s">
        <v>215</v>
      </c>
      <c r="I41" s="90" t="s">
        <v>216</v>
      </c>
    </row>
    <row r="42" spans="1:9" ht="25.5" customHeight="1">
      <c r="A42" s="151" t="s">
        <v>70</v>
      </c>
      <c r="B42" s="139"/>
      <c r="C42" s="139"/>
      <c r="D42" s="139"/>
      <c r="E42" s="139"/>
      <c r="F42" s="140"/>
      <c r="G42" s="104">
        <f>+G13+G25+G34</f>
        <v>3434908</v>
      </c>
      <c r="H42" s="104">
        <f>+H13+H25+H34</f>
        <v>302514</v>
      </c>
      <c r="I42" s="104">
        <f>+I13+I25+I34</f>
        <v>3737422</v>
      </c>
    </row>
    <row r="43" spans="1:9" ht="25.5" customHeight="1">
      <c r="A43" s="151" t="s">
        <v>71</v>
      </c>
      <c r="B43" s="139"/>
      <c r="C43" s="139"/>
      <c r="D43" s="139"/>
      <c r="E43" s="139"/>
      <c r="F43" s="140"/>
      <c r="G43" s="104">
        <f>+G16+G26+G35</f>
        <v>3434908</v>
      </c>
      <c r="H43" s="104">
        <f>+H16+H26+H35</f>
        <v>302514</v>
      </c>
      <c r="I43" s="104">
        <f>+I16+I26+I35</f>
        <v>3737422</v>
      </c>
    </row>
    <row r="44" spans="1:9" ht="30" customHeight="1">
      <c r="A44" s="148" t="s">
        <v>72</v>
      </c>
      <c r="B44" s="149"/>
      <c r="C44" s="149"/>
      <c r="D44" s="149"/>
      <c r="E44" s="149"/>
      <c r="F44" s="150"/>
      <c r="G44" s="106">
        <f t="shared" ref="G44:I44" si="5">+G42-G43</f>
        <v>0</v>
      </c>
      <c r="H44" s="106">
        <f t="shared" si="5"/>
        <v>0</v>
      </c>
      <c r="I44" s="106">
        <f t="shared" si="5"/>
        <v>0</v>
      </c>
    </row>
    <row r="45" spans="1:9" ht="18" customHeight="1">
      <c r="A45" s="12"/>
      <c r="B45" s="13"/>
      <c r="C45" s="13"/>
      <c r="D45" s="13"/>
      <c r="E45" s="13"/>
      <c r="F45" s="13"/>
      <c r="G45" s="14"/>
      <c r="H45" s="14"/>
    </row>
    <row r="46" spans="1:9" ht="18" customHeight="1">
      <c r="A46" s="12"/>
      <c r="B46" s="13"/>
      <c r="C46" s="13"/>
      <c r="D46" s="13"/>
      <c r="E46" s="13"/>
      <c r="F46" s="13"/>
      <c r="G46" s="14"/>
      <c r="H46" s="14"/>
    </row>
    <row r="47" spans="1:9" ht="11.25" customHeight="1">
      <c r="A47" s="12"/>
      <c r="B47" s="13"/>
      <c r="C47" s="13"/>
      <c r="D47" s="13"/>
      <c r="E47" s="13"/>
      <c r="F47" s="13"/>
      <c r="G47" s="14"/>
      <c r="H47" s="14"/>
    </row>
    <row r="48" spans="1:9" ht="11.25" customHeight="1">
      <c r="A48" s="12"/>
      <c r="B48" s="13"/>
      <c r="C48" s="13"/>
      <c r="D48" s="13"/>
      <c r="E48" s="13"/>
      <c r="F48" s="13"/>
      <c r="G48" s="14"/>
      <c r="H48" s="14"/>
    </row>
    <row r="49" spans="1:8" ht="11.25" customHeight="1">
      <c r="A49" s="12"/>
      <c r="B49" s="13"/>
      <c r="C49" s="13"/>
      <c r="D49" s="13"/>
      <c r="E49" s="13"/>
      <c r="F49" s="13"/>
      <c r="G49" s="14"/>
      <c r="H49" s="14"/>
    </row>
  </sheetData>
  <mergeCells count="32">
    <mergeCell ref="A8:I8"/>
    <mergeCell ref="A1:I1"/>
    <mergeCell ref="A2:I2"/>
    <mergeCell ref="A3:I3"/>
    <mergeCell ref="A4:I4"/>
    <mergeCell ref="A7:I7"/>
    <mergeCell ref="A5:I5"/>
    <mergeCell ref="A10:H10"/>
    <mergeCell ref="A22:H22"/>
    <mergeCell ref="A13:E13"/>
    <mergeCell ref="B14:F14"/>
    <mergeCell ref="A19:E19"/>
    <mergeCell ref="B15:F15"/>
    <mergeCell ref="A16:F16"/>
    <mergeCell ref="B17:F17"/>
    <mergeCell ref="B18:F18"/>
    <mergeCell ref="A12:F12"/>
    <mergeCell ref="A44:F44"/>
    <mergeCell ref="A43:F43"/>
    <mergeCell ref="A42:F42"/>
    <mergeCell ref="A39:I39"/>
    <mergeCell ref="A36:F36"/>
    <mergeCell ref="A24:F24"/>
    <mergeCell ref="A32:F32"/>
    <mergeCell ref="A41:F41"/>
    <mergeCell ref="A30:H30"/>
    <mergeCell ref="B34:F34"/>
    <mergeCell ref="B35:F35"/>
    <mergeCell ref="A27:E27"/>
    <mergeCell ref="B25:F25"/>
    <mergeCell ref="B26:F26"/>
    <mergeCell ref="A33:F33"/>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45BEA-6440-4179-97B5-3BA7F1BC5572}">
  <sheetPr>
    <pageSetUpPr fitToPage="1"/>
  </sheetPr>
  <dimension ref="A1:N32"/>
  <sheetViews>
    <sheetView workbookViewId="0">
      <selection activeCell="C15" sqref="C15"/>
    </sheetView>
  </sheetViews>
  <sheetFormatPr defaultRowHeight="15"/>
  <cols>
    <col min="1" max="1" width="7.42578125" bestFit="1" customWidth="1"/>
    <col min="2" max="2" width="8.85546875" customWidth="1"/>
    <col min="3" max="3" width="57.85546875" customWidth="1"/>
    <col min="4" max="6" width="13" customWidth="1"/>
    <col min="7" max="9" width="12.7109375" style="27" bestFit="1" customWidth="1"/>
    <col min="10" max="10" width="13.5703125" customWidth="1"/>
    <col min="11" max="11" width="10.140625" bestFit="1" customWidth="1"/>
    <col min="13" max="13" width="10.140625" bestFit="1" customWidth="1"/>
  </cols>
  <sheetData>
    <row r="1" spans="1:13" s="20" customFormat="1" ht="15.75" customHeight="1">
      <c r="A1" s="137" t="s">
        <v>77</v>
      </c>
      <c r="B1" s="137"/>
      <c r="C1" s="137"/>
      <c r="D1" s="137"/>
      <c r="E1" s="137"/>
      <c r="F1" s="137"/>
      <c r="G1" s="50"/>
      <c r="H1" s="50"/>
    </row>
    <row r="2" spans="1:13" ht="15.75">
      <c r="A2" s="137"/>
      <c r="B2" s="137"/>
      <c r="C2" s="137"/>
      <c r="D2" s="137"/>
      <c r="E2" s="137"/>
      <c r="F2" s="137"/>
    </row>
    <row r="3" spans="1:13" ht="18" customHeight="1">
      <c r="A3" s="160" t="s">
        <v>240</v>
      </c>
      <c r="B3" s="160"/>
      <c r="C3" s="160"/>
      <c r="D3" s="160"/>
      <c r="E3" s="160"/>
      <c r="F3" s="160"/>
    </row>
    <row r="4" spans="1:13" ht="18">
      <c r="A4" s="164"/>
      <c r="B4" s="164"/>
      <c r="C4" s="164"/>
      <c r="D4" s="164"/>
      <c r="E4" s="164"/>
      <c r="F4" s="164"/>
      <c r="J4" s="29"/>
    </row>
    <row r="5" spans="1:13" ht="20.25" customHeight="1">
      <c r="A5" s="137" t="s">
        <v>78</v>
      </c>
      <c r="B5" s="137"/>
      <c r="C5" s="137"/>
      <c r="D5" s="137"/>
      <c r="E5" s="137"/>
      <c r="F5" s="137"/>
      <c r="G5" s="51"/>
      <c r="H5" s="51"/>
      <c r="I5"/>
    </row>
    <row r="6" spans="1:13" ht="15" customHeight="1">
      <c r="A6" s="47"/>
      <c r="B6" s="47"/>
      <c r="C6" s="47"/>
      <c r="D6" s="47"/>
      <c r="E6" s="47"/>
      <c r="F6" s="47"/>
      <c r="G6" s="51"/>
      <c r="H6" s="51"/>
      <c r="I6"/>
    </row>
    <row r="7" spans="1:13" ht="20.25" customHeight="1">
      <c r="A7" s="137" t="s">
        <v>113</v>
      </c>
      <c r="B7" s="137"/>
      <c r="C7" s="137"/>
      <c r="D7" s="137"/>
      <c r="E7" s="137"/>
      <c r="F7" s="137"/>
      <c r="G7" s="51"/>
      <c r="H7" s="51"/>
      <c r="I7"/>
    </row>
    <row r="8" spans="1:13" ht="18" customHeight="1">
      <c r="A8" s="3"/>
      <c r="B8" s="3"/>
      <c r="C8" s="3"/>
      <c r="D8" s="3"/>
      <c r="E8" s="4"/>
      <c r="F8" s="25"/>
      <c r="J8" s="29"/>
    </row>
    <row r="9" spans="1:13" ht="25.5" customHeight="1">
      <c r="A9" s="81" t="s">
        <v>5</v>
      </c>
      <c r="B9" s="81" t="s">
        <v>6</v>
      </c>
      <c r="C9" s="81" t="s">
        <v>4</v>
      </c>
      <c r="D9" s="22" t="s">
        <v>91</v>
      </c>
      <c r="E9" s="22" t="s">
        <v>215</v>
      </c>
      <c r="F9" s="22" t="s">
        <v>216</v>
      </c>
      <c r="J9" s="29"/>
    </row>
    <row r="10" spans="1:13" s="30" customFormat="1" ht="24.75" customHeight="1">
      <c r="A10" s="83"/>
      <c r="B10" s="83"/>
      <c r="C10" s="83" t="s">
        <v>95</v>
      </c>
      <c r="D10" s="82">
        <f t="shared" ref="D10:F10" si="0">+D11+D17</f>
        <v>3429908</v>
      </c>
      <c r="E10" s="82">
        <f t="shared" si="0"/>
        <v>278438</v>
      </c>
      <c r="F10" s="82">
        <f t="shared" si="0"/>
        <v>3708346</v>
      </c>
      <c r="G10" s="66"/>
      <c r="H10" s="66"/>
      <c r="I10" s="66"/>
      <c r="K10" s="66"/>
      <c r="M10" s="66"/>
    </row>
    <row r="11" spans="1:13" s="30" customFormat="1" ht="24.75" customHeight="1">
      <c r="A11" s="64">
        <v>6</v>
      </c>
      <c r="B11" s="73"/>
      <c r="C11" s="19" t="s">
        <v>7</v>
      </c>
      <c r="D11" s="82">
        <f t="shared" ref="D11:F11" si="1">SUM(D12:D16)</f>
        <v>3429908</v>
      </c>
      <c r="E11" s="82">
        <f t="shared" si="1"/>
        <v>278438</v>
      </c>
      <c r="F11" s="82">
        <f t="shared" si="1"/>
        <v>3708346</v>
      </c>
      <c r="G11" s="66"/>
      <c r="H11" s="66"/>
      <c r="I11" s="66"/>
      <c r="K11" s="66"/>
      <c r="M11" s="66"/>
    </row>
    <row r="12" spans="1:13">
      <c r="A12" s="11"/>
      <c r="B12" s="11">
        <v>63</v>
      </c>
      <c r="C12" s="11" t="s">
        <v>24</v>
      </c>
      <c r="D12" s="59">
        <f>31327</f>
        <v>31327</v>
      </c>
      <c r="E12" s="59">
        <f>13500-13500+400</f>
        <v>400</v>
      </c>
      <c r="F12" s="59">
        <f>+D12+E12</f>
        <v>31727</v>
      </c>
      <c r="J12" s="29"/>
    </row>
    <row r="13" spans="1:13" ht="24" customHeight="1">
      <c r="A13" s="11"/>
      <c r="B13" s="11">
        <v>64</v>
      </c>
      <c r="C13" s="11" t="s">
        <v>48</v>
      </c>
      <c r="D13" s="59">
        <v>1</v>
      </c>
      <c r="E13" s="59">
        <v>0</v>
      </c>
      <c r="F13" s="59">
        <f t="shared" ref="F13:F16" si="2">+D13+E13</f>
        <v>1</v>
      </c>
      <c r="J13" s="29"/>
    </row>
    <row r="14" spans="1:13" ht="25.5">
      <c r="A14" s="11"/>
      <c r="B14" s="11">
        <v>65</v>
      </c>
      <c r="C14" s="11" t="s">
        <v>49</v>
      </c>
      <c r="D14" s="59">
        <f>591000+146</f>
        <v>591146</v>
      </c>
      <c r="E14" s="59">
        <v>-15000</v>
      </c>
      <c r="F14" s="59">
        <f t="shared" si="2"/>
        <v>576146</v>
      </c>
    </row>
    <row r="15" spans="1:13" ht="56.25" customHeight="1">
      <c r="A15" s="11"/>
      <c r="B15" s="11">
        <v>66</v>
      </c>
      <c r="C15" s="11" t="s">
        <v>50</v>
      </c>
      <c r="D15" s="59">
        <f>10922+15800</f>
        <v>26722</v>
      </c>
      <c r="E15" s="59">
        <v>0</v>
      </c>
      <c r="F15" s="59">
        <f t="shared" si="2"/>
        <v>26722</v>
      </c>
    </row>
    <row r="16" spans="1:13" ht="25.5">
      <c r="A16" s="11"/>
      <c r="B16" s="74">
        <v>67</v>
      </c>
      <c r="C16" s="11" t="s">
        <v>51</v>
      </c>
      <c r="D16" s="59">
        <f>2617712+163000</f>
        <v>2780712</v>
      </c>
      <c r="E16" s="59">
        <f>48500-49791+6143+270000+14000+4186</f>
        <v>293038</v>
      </c>
      <c r="F16" s="59">
        <f t="shared" si="2"/>
        <v>3073750</v>
      </c>
    </row>
    <row r="17" spans="1:14" s="30" customFormat="1" ht="24.75" customHeight="1">
      <c r="A17" s="64">
        <v>7</v>
      </c>
      <c r="B17" s="73"/>
      <c r="C17" s="19" t="s">
        <v>107</v>
      </c>
      <c r="D17" s="82">
        <f t="shared" ref="D17:F17" si="3">SUM(D18:D22)</f>
        <v>0</v>
      </c>
      <c r="E17" s="82">
        <f t="shared" si="3"/>
        <v>0</v>
      </c>
      <c r="F17" s="82">
        <f t="shared" si="3"/>
        <v>0</v>
      </c>
      <c r="G17" s="66"/>
      <c r="H17" s="66"/>
      <c r="I17" s="66"/>
      <c r="K17" s="66"/>
      <c r="M17" s="66"/>
    </row>
    <row r="18" spans="1:14">
      <c r="A18" s="11"/>
      <c r="B18" s="11">
        <v>72</v>
      </c>
      <c r="C18" s="11" t="s">
        <v>108</v>
      </c>
      <c r="D18" s="59">
        <v>0</v>
      </c>
      <c r="E18" s="59">
        <v>0</v>
      </c>
      <c r="F18" s="59">
        <f>+D18+E18</f>
        <v>0</v>
      </c>
      <c r="J18" s="29"/>
    </row>
    <row r="19" spans="1:14">
      <c r="A19" s="88"/>
      <c r="B19" s="88"/>
      <c r="C19" s="88"/>
      <c r="D19" s="88"/>
      <c r="E19" s="88"/>
      <c r="F19" s="88"/>
    </row>
    <row r="20" spans="1:14">
      <c r="A20" s="88"/>
      <c r="B20" s="88"/>
      <c r="C20" s="88"/>
      <c r="D20" s="88"/>
      <c r="E20" s="88"/>
      <c r="F20" s="88"/>
    </row>
    <row r="21" spans="1:14" ht="20.25" customHeight="1">
      <c r="A21" s="137" t="s">
        <v>114</v>
      </c>
      <c r="B21" s="137"/>
      <c r="C21" s="137"/>
      <c r="D21" s="137"/>
      <c r="E21" s="137"/>
      <c r="F21" s="137"/>
      <c r="G21" s="51"/>
      <c r="H21" s="51"/>
      <c r="I21"/>
    </row>
    <row r="22" spans="1:14">
      <c r="A22" s="89"/>
      <c r="B22" s="89"/>
      <c r="C22" s="89"/>
      <c r="D22" s="89"/>
      <c r="E22" s="4"/>
      <c r="F22" s="88"/>
    </row>
    <row r="23" spans="1:14" ht="25.5" customHeight="1">
      <c r="A23" s="81" t="s">
        <v>5</v>
      </c>
      <c r="B23" s="81" t="s">
        <v>6</v>
      </c>
      <c r="C23" s="81" t="s">
        <v>9</v>
      </c>
      <c r="D23" s="22" t="s">
        <v>91</v>
      </c>
      <c r="E23" s="22" t="s">
        <v>215</v>
      </c>
      <c r="F23" s="22" t="s">
        <v>216</v>
      </c>
    </row>
    <row r="24" spans="1:14" s="30" customFormat="1" ht="24.75" customHeight="1">
      <c r="A24" s="83"/>
      <c r="B24" s="83"/>
      <c r="C24" s="83" t="s">
        <v>94</v>
      </c>
      <c r="D24" s="65">
        <f t="shared" ref="D24:F24" si="4">+D25+D30</f>
        <v>3434908</v>
      </c>
      <c r="E24" s="65">
        <f t="shared" si="4"/>
        <v>292185</v>
      </c>
      <c r="F24" s="65">
        <f t="shared" si="4"/>
        <v>3727093</v>
      </c>
      <c r="G24" s="66"/>
      <c r="H24" s="66"/>
      <c r="I24" s="66"/>
      <c r="K24" s="66"/>
      <c r="M24" s="66"/>
    </row>
    <row r="25" spans="1:14" s="20" customFormat="1" ht="15.75" customHeight="1">
      <c r="A25" s="9">
        <v>3</v>
      </c>
      <c r="B25" s="9"/>
      <c r="C25" s="9" t="s">
        <v>10</v>
      </c>
      <c r="D25" s="63">
        <f t="shared" ref="D25:F25" si="5">SUM(D26:D29)</f>
        <v>3383998</v>
      </c>
      <c r="E25" s="63">
        <f t="shared" si="5"/>
        <v>209273</v>
      </c>
      <c r="F25" s="63">
        <f t="shared" si="5"/>
        <v>3593271</v>
      </c>
      <c r="G25" s="42"/>
      <c r="H25" s="42"/>
      <c r="I25" s="42"/>
      <c r="J25" s="42"/>
      <c r="K25" s="42"/>
      <c r="L25" s="42"/>
      <c r="M25" s="42"/>
      <c r="N25" s="42"/>
    </row>
    <row r="26" spans="1:14" ht="15.75" customHeight="1">
      <c r="A26" s="67"/>
      <c r="B26" s="11">
        <v>31</v>
      </c>
      <c r="C26" s="11" t="s">
        <v>11</v>
      </c>
      <c r="D26" s="59">
        <f>2524752+4450</f>
        <v>2529202</v>
      </c>
      <c r="E26" s="59">
        <f>143000+33000+96000+28000</f>
        <v>300000</v>
      </c>
      <c r="F26" s="59">
        <f>+D26+E26</f>
        <v>2829202</v>
      </c>
    </row>
    <row r="27" spans="1:14">
      <c r="A27" s="68"/>
      <c r="B27" s="69">
        <v>32</v>
      </c>
      <c r="C27" s="69" t="s">
        <v>22</v>
      </c>
      <c r="D27" s="59">
        <f>91300+10923+571240+157000+15827+8800+146-3200</f>
        <v>852036</v>
      </c>
      <c r="E27" s="59">
        <f>-30000+200+7000-1912-19630+14076-2000-15000+780+1000+2350+1800+11130-60921+400-100+200-800+400+300+13500-13500</f>
        <v>-90727</v>
      </c>
      <c r="F27" s="59">
        <f t="shared" ref="F27:F29" si="6">+D27+E27</f>
        <v>761309</v>
      </c>
      <c r="H27" s="43"/>
    </row>
    <row r="28" spans="1:14">
      <c r="A28" s="68"/>
      <c r="B28" s="70">
        <v>34</v>
      </c>
      <c r="C28" s="69" t="s">
        <v>43</v>
      </c>
      <c r="D28" s="59">
        <v>2760</v>
      </c>
      <c r="E28" s="59">
        <v>0</v>
      </c>
      <c r="F28" s="59">
        <f t="shared" si="6"/>
        <v>2760</v>
      </c>
      <c r="H28" s="43"/>
    </row>
    <row r="29" spans="1:14">
      <c r="A29" s="71"/>
      <c r="B29" s="70">
        <v>38</v>
      </c>
      <c r="C29" s="18" t="s">
        <v>44</v>
      </c>
      <c r="D29" s="7">
        <v>0</v>
      </c>
      <c r="E29" s="7">
        <v>0</v>
      </c>
      <c r="F29" s="59">
        <f t="shared" si="6"/>
        <v>0</v>
      </c>
      <c r="H29" s="43"/>
    </row>
    <row r="30" spans="1:14" s="20" customFormat="1">
      <c r="A30" s="10">
        <v>4</v>
      </c>
      <c r="B30" s="10"/>
      <c r="C30" s="17" t="s">
        <v>12</v>
      </c>
      <c r="D30" s="63">
        <f t="shared" ref="D30:F30" si="7">SUM(D31:D32)</f>
        <v>50910</v>
      </c>
      <c r="E30" s="63">
        <f t="shared" si="7"/>
        <v>82912</v>
      </c>
      <c r="F30" s="63">
        <f t="shared" si="7"/>
        <v>133822</v>
      </c>
      <c r="G30" s="42"/>
      <c r="H30" s="43"/>
      <c r="I30" s="42"/>
    </row>
    <row r="31" spans="1:14">
      <c r="A31" s="67"/>
      <c r="B31" s="11">
        <v>41</v>
      </c>
      <c r="C31" s="18" t="s">
        <v>65</v>
      </c>
      <c r="D31" s="59">
        <v>1660</v>
      </c>
      <c r="E31" s="59">
        <v>0</v>
      </c>
      <c r="F31" s="59">
        <f>+D31+E31</f>
        <v>1660</v>
      </c>
      <c r="H31" s="43"/>
    </row>
    <row r="32" spans="1:14">
      <c r="A32" s="72"/>
      <c r="B32" s="11">
        <v>42</v>
      </c>
      <c r="C32" s="18" t="s">
        <v>25</v>
      </c>
      <c r="D32" s="59">
        <f>17550+6000+7000+15500+3200</f>
        <v>49250</v>
      </c>
      <c r="E32" s="59">
        <f>14000+15000+5412+35000+13500</f>
        <v>82912</v>
      </c>
      <c r="F32" s="59">
        <f>+D32+E32</f>
        <v>132162</v>
      </c>
      <c r="H32" s="43"/>
    </row>
  </sheetData>
  <mergeCells count="7">
    <mergeCell ref="A7:F7"/>
    <mergeCell ref="A21:F21"/>
    <mergeCell ref="A5:F5"/>
    <mergeCell ref="A1:F1"/>
    <mergeCell ref="A2:F2"/>
    <mergeCell ref="A3:F3"/>
    <mergeCell ref="A4:F4"/>
  </mergeCells>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workbookViewId="0">
      <selection activeCell="A3" sqref="A3:F3"/>
    </sheetView>
  </sheetViews>
  <sheetFormatPr defaultRowHeight="15"/>
  <cols>
    <col min="1" max="1" width="7.42578125" bestFit="1" customWidth="1"/>
    <col min="2" max="2" width="13.28515625" customWidth="1"/>
    <col min="3" max="3" width="54" customWidth="1"/>
    <col min="4" max="6" width="13" customWidth="1"/>
    <col min="7" max="9" width="12.7109375" style="27" bestFit="1" customWidth="1"/>
    <col min="10" max="10" width="13.5703125" customWidth="1"/>
    <col min="11" max="11" width="10.140625" bestFit="1" customWidth="1"/>
    <col min="13" max="13" width="10.140625" bestFit="1" customWidth="1"/>
  </cols>
  <sheetData>
    <row r="1" spans="1:13" s="20" customFormat="1" ht="15.75" customHeight="1">
      <c r="A1" s="137" t="s">
        <v>79</v>
      </c>
      <c r="B1" s="137"/>
      <c r="C1" s="137"/>
      <c r="D1" s="137"/>
      <c r="E1" s="137"/>
      <c r="F1" s="137"/>
      <c r="G1" s="50"/>
      <c r="H1" s="50"/>
    </row>
    <row r="2" spans="1:13" ht="15.75">
      <c r="A2" s="137"/>
      <c r="B2" s="137"/>
      <c r="C2" s="137"/>
      <c r="D2" s="137"/>
      <c r="E2" s="137"/>
      <c r="F2" s="137"/>
    </row>
    <row r="3" spans="1:13" ht="18" customHeight="1">
      <c r="A3" s="160" t="s">
        <v>241</v>
      </c>
      <c r="B3" s="160"/>
      <c r="C3" s="160"/>
      <c r="D3" s="160"/>
      <c r="E3" s="160"/>
      <c r="F3" s="160"/>
    </row>
    <row r="4" spans="1:13" ht="18">
      <c r="A4" s="164"/>
      <c r="B4" s="164"/>
      <c r="C4" s="164"/>
      <c r="D4" s="164"/>
      <c r="E4" s="164"/>
      <c r="F4" s="164"/>
      <c r="J4" s="29"/>
    </row>
    <row r="5" spans="1:13" ht="20.25" customHeight="1">
      <c r="A5" s="137" t="s">
        <v>78</v>
      </c>
      <c r="B5" s="137"/>
      <c r="C5" s="137"/>
      <c r="D5" s="137"/>
      <c r="E5" s="137"/>
      <c r="F5" s="137"/>
      <c r="G5" s="51"/>
      <c r="H5" s="51"/>
      <c r="I5"/>
    </row>
    <row r="6" spans="1:13" ht="15" customHeight="1">
      <c r="A6" s="47"/>
      <c r="B6" s="47"/>
      <c r="C6" s="47"/>
      <c r="D6" s="47"/>
      <c r="E6" s="47"/>
      <c r="F6" s="47"/>
      <c r="G6" s="51"/>
      <c r="H6" s="51"/>
      <c r="I6"/>
    </row>
    <row r="7" spans="1:13" ht="20.25" customHeight="1">
      <c r="A7" s="137" t="s">
        <v>115</v>
      </c>
      <c r="B7" s="137"/>
      <c r="C7" s="137"/>
      <c r="D7" s="137"/>
      <c r="E7" s="137"/>
      <c r="F7" s="137"/>
      <c r="G7" s="51"/>
      <c r="H7" s="51"/>
      <c r="I7"/>
    </row>
    <row r="8" spans="1:13" ht="18" customHeight="1">
      <c r="A8" s="3"/>
      <c r="B8" s="3"/>
      <c r="C8" s="3"/>
      <c r="D8" s="3"/>
      <c r="E8" s="4"/>
      <c r="F8" s="25"/>
      <c r="J8" s="29"/>
    </row>
    <row r="9" spans="1:13" ht="25.5" customHeight="1">
      <c r="A9" s="165" t="s">
        <v>109</v>
      </c>
      <c r="B9" s="166"/>
      <c r="C9" s="167"/>
      <c r="D9" s="22" t="s">
        <v>91</v>
      </c>
      <c r="E9" s="22" t="s">
        <v>215</v>
      </c>
      <c r="F9" s="22" t="s">
        <v>216</v>
      </c>
      <c r="J9" s="29"/>
    </row>
    <row r="10" spans="1:13" s="30" customFormat="1" ht="24.75" customHeight="1">
      <c r="A10" s="168" t="s">
        <v>95</v>
      </c>
      <c r="B10" s="169"/>
      <c r="C10" s="170"/>
      <c r="D10" s="65">
        <f>+D11+D12+D13+D14+D15+D16+D17</f>
        <v>3429908</v>
      </c>
      <c r="E10" s="65">
        <f>+E11+E12+E13+E14+E15+E16+E17</f>
        <v>278438</v>
      </c>
      <c r="F10" s="65">
        <f>+F11+F12+F13+F14+F15+F16+F17</f>
        <v>3708346</v>
      </c>
      <c r="G10" s="66"/>
      <c r="H10" s="66"/>
      <c r="I10" s="66"/>
      <c r="K10" s="66"/>
      <c r="M10" s="66"/>
    </row>
    <row r="11" spans="1:13" s="30" customFormat="1" ht="25.5" customHeight="1">
      <c r="A11" s="171" t="s">
        <v>32</v>
      </c>
      <c r="B11" s="172"/>
      <c r="C11" s="18" t="s">
        <v>34</v>
      </c>
      <c r="D11" s="61">
        <v>2617712</v>
      </c>
      <c r="E11" s="61">
        <f>270000+14000+4186</f>
        <v>288186</v>
      </c>
      <c r="F11" s="61">
        <f>+D11+E11</f>
        <v>2905898</v>
      </c>
      <c r="G11" s="84"/>
      <c r="H11" s="84"/>
    </row>
    <row r="12" spans="1:13" s="30" customFormat="1" ht="25.5" customHeight="1">
      <c r="A12" s="171" t="s">
        <v>33</v>
      </c>
      <c r="B12" s="172"/>
      <c r="C12" s="18" t="s">
        <v>56</v>
      </c>
      <c r="D12" s="59">
        <v>10923</v>
      </c>
      <c r="E12" s="59">
        <v>0</v>
      </c>
      <c r="F12" s="61">
        <f t="shared" ref="F12:F17" si="0">+D12+E12</f>
        <v>10923</v>
      </c>
      <c r="G12" s="84"/>
      <c r="H12" s="84"/>
    </row>
    <row r="13" spans="1:13" s="30" customFormat="1" ht="25.5" customHeight="1">
      <c r="A13" s="171" t="s">
        <v>35</v>
      </c>
      <c r="B13" s="172"/>
      <c r="C13" s="18" t="s">
        <v>57</v>
      </c>
      <c r="D13" s="61">
        <v>591000</v>
      </c>
      <c r="E13" s="61">
        <v>-15000</v>
      </c>
      <c r="F13" s="61">
        <f t="shared" si="0"/>
        <v>576000</v>
      </c>
      <c r="G13" s="84"/>
      <c r="H13" s="84"/>
    </row>
    <row r="14" spans="1:13" s="30" customFormat="1" ht="25.5" customHeight="1">
      <c r="A14" s="171" t="s">
        <v>92</v>
      </c>
      <c r="B14" s="172"/>
      <c r="C14" s="18" t="s">
        <v>93</v>
      </c>
      <c r="D14" s="61">
        <v>163000</v>
      </c>
      <c r="E14" s="61">
        <f>48500-49791+6143</f>
        <v>4852</v>
      </c>
      <c r="F14" s="61">
        <f t="shared" si="0"/>
        <v>167852</v>
      </c>
      <c r="G14" s="84"/>
    </row>
    <row r="15" spans="1:13" s="30" customFormat="1" ht="25.5" customHeight="1">
      <c r="A15" s="171" t="s">
        <v>36</v>
      </c>
      <c r="B15" s="172"/>
      <c r="C15" s="18" t="s">
        <v>58</v>
      </c>
      <c r="D15" s="61">
        <v>31327</v>
      </c>
      <c r="E15" s="61">
        <f>13500-13500+400</f>
        <v>400</v>
      </c>
      <c r="F15" s="61">
        <f t="shared" si="0"/>
        <v>31727</v>
      </c>
      <c r="G15" s="84"/>
    </row>
    <row r="16" spans="1:13" s="30" customFormat="1" ht="25.5" customHeight="1">
      <c r="A16" s="171" t="s">
        <v>37</v>
      </c>
      <c r="B16" s="172"/>
      <c r="C16" s="18" t="s">
        <v>59</v>
      </c>
      <c r="D16" s="61">
        <v>15800</v>
      </c>
      <c r="E16" s="61">
        <v>0</v>
      </c>
      <c r="F16" s="61">
        <f t="shared" si="0"/>
        <v>15800</v>
      </c>
      <c r="G16" s="84"/>
    </row>
    <row r="17" spans="1:13" s="30" customFormat="1" ht="25.5" customHeight="1">
      <c r="A17" s="173" t="s">
        <v>38</v>
      </c>
      <c r="B17" s="174"/>
      <c r="C17" s="18" t="s">
        <v>60</v>
      </c>
      <c r="D17" s="61">
        <v>146</v>
      </c>
      <c r="E17" s="61">
        <v>0</v>
      </c>
      <c r="F17" s="61">
        <f t="shared" si="0"/>
        <v>146</v>
      </c>
      <c r="G17" s="84"/>
    </row>
    <row r="18" spans="1:13">
      <c r="G18" s="84"/>
    </row>
    <row r="20" spans="1:13" ht="20.25" customHeight="1">
      <c r="A20" s="137" t="s">
        <v>116</v>
      </c>
      <c r="B20" s="137"/>
      <c r="C20" s="137"/>
      <c r="D20" s="137"/>
      <c r="E20" s="137"/>
      <c r="F20" s="137"/>
      <c r="G20" s="51"/>
      <c r="H20" s="51"/>
      <c r="I20"/>
    </row>
    <row r="21" spans="1:13" ht="18">
      <c r="A21" s="3"/>
      <c r="B21" s="3"/>
      <c r="C21" s="3"/>
      <c r="D21" s="3"/>
      <c r="E21" s="4"/>
    </row>
    <row r="22" spans="1:13" ht="25.5" customHeight="1">
      <c r="A22" s="165" t="s">
        <v>109</v>
      </c>
      <c r="B22" s="166"/>
      <c r="C22" s="167"/>
      <c r="D22" s="22" t="s">
        <v>91</v>
      </c>
      <c r="E22" s="22" t="s">
        <v>215</v>
      </c>
      <c r="F22" s="22" t="s">
        <v>216</v>
      </c>
    </row>
    <row r="23" spans="1:13" s="30" customFormat="1" ht="24.75" customHeight="1">
      <c r="A23" s="168" t="s">
        <v>94</v>
      </c>
      <c r="B23" s="169"/>
      <c r="C23" s="170"/>
      <c r="D23" s="65">
        <f>+D24+D25+D26+D27+D28+D29+D30</f>
        <v>3434908</v>
      </c>
      <c r="E23" s="65">
        <f>+E24+E25+E26+E27+E28+E29+E30</f>
        <v>292185</v>
      </c>
      <c r="F23" s="65">
        <f>+F24+F25+F26+F27+F28+F29+F30</f>
        <v>3727093</v>
      </c>
      <c r="G23" s="66"/>
      <c r="H23" s="66"/>
      <c r="I23" s="66"/>
      <c r="K23" s="66"/>
      <c r="M23" s="66"/>
    </row>
    <row r="24" spans="1:13" s="30" customFormat="1" ht="25.5" customHeight="1">
      <c r="A24" s="171" t="s">
        <v>32</v>
      </c>
      <c r="B24" s="172"/>
      <c r="C24" s="18" t="s">
        <v>34</v>
      </c>
      <c r="D24" s="61">
        <v>2617712</v>
      </c>
      <c r="E24" s="61">
        <f>143000+33000+96000+28000-30000+14000</f>
        <v>284000</v>
      </c>
      <c r="F24" s="61">
        <f>+D24+E24</f>
        <v>2901712</v>
      </c>
      <c r="G24" s="84"/>
      <c r="H24" s="84"/>
    </row>
    <row r="25" spans="1:13" s="30" customFormat="1" ht="25.5" customHeight="1">
      <c r="A25" s="171" t="s">
        <v>33</v>
      </c>
      <c r="B25" s="172"/>
      <c r="C25" s="18" t="s">
        <v>56</v>
      </c>
      <c r="D25" s="59">
        <v>10923</v>
      </c>
      <c r="E25" s="59">
        <v>0</v>
      </c>
      <c r="F25" s="61">
        <f t="shared" ref="F25:F30" si="1">+D25+E25</f>
        <v>10923</v>
      </c>
      <c r="G25" s="84"/>
      <c r="H25" s="84"/>
    </row>
    <row r="26" spans="1:13" s="30" customFormat="1" ht="25.5" customHeight="1">
      <c r="A26" s="171" t="s">
        <v>35</v>
      </c>
      <c r="B26" s="172"/>
      <c r="C26" s="18" t="s">
        <v>57</v>
      </c>
      <c r="D26" s="61">
        <v>596000</v>
      </c>
      <c r="E26" s="61">
        <f>200+7000-1912-19630+14076-2000-15000+780+1000+2350+1800+15000+5412</f>
        <v>9076</v>
      </c>
      <c r="F26" s="61">
        <f t="shared" si="1"/>
        <v>605076</v>
      </c>
      <c r="G26" s="84"/>
    </row>
    <row r="27" spans="1:13" s="30" customFormat="1" ht="25.5" customHeight="1">
      <c r="A27" s="171" t="s">
        <v>92</v>
      </c>
      <c r="B27" s="172"/>
      <c r="C27" s="18" t="s">
        <v>93</v>
      </c>
      <c r="D27" s="61">
        <v>163000</v>
      </c>
      <c r="E27" s="61">
        <f>11130-60921+35000+13500</f>
        <v>-1291</v>
      </c>
      <c r="F27" s="61">
        <f t="shared" si="1"/>
        <v>161709</v>
      </c>
    </row>
    <row r="28" spans="1:13" s="30" customFormat="1" ht="25.5" customHeight="1">
      <c r="A28" s="171" t="s">
        <v>36</v>
      </c>
      <c r="B28" s="172"/>
      <c r="C28" s="18" t="s">
        <v>58</v>
      </c>
      <c r="D28" s="61">
        <v>31327</v>
      </c>
      <c r="E28" s="61">
        <f>400+13500-13500</f>
        <v>400</v>
      </c>
      <c r="F28" s="61">
        <f t="shared" si="1"/>
        <v>31727</v>
      </c>
    </row>
    <row r="29" spans="1:13" s="30" customFormat="1" ht="25.5" customHeight="1">
      <c r="A29" s="171" t="s">
        <v>37</v>
      </c>
      <c r="B29" s="172"/>
      <c r="C29" s="18" t="s">
        <v>59</v>
      </c>
      <c r="D29" s="61">
        <v>15800</v>
      </c>
      <c r="E29" s="61">
        <f>200-100-800+400+300</f>
        <v>0</v>
      </c>
      <c r="F29" s="61">
        <f t="shared" si="1"/>
        <v>15800</v>
      </c>
    </row>
    <row r="30" spans="1:13" s="30" customFormat="1" ht="38.25" customHeight="1">
      <c r="A30" s="171" t="s">
        <v>38</v>
      </c>
      <c r="B30" s="172"/>
      <c r="C30" s="18" t="s">
        <v>60</v>
      </c>
      <c r="D30" s="61">
        <v>146</v>
      </c>
      <c r="E30" s="61">
        <v>0</v>
      </c>
      <c r="F30" s="61">
        <f t="shared" si="1"/>
        <v>146</v>
      </c>
    </row>
  </sheetData>
  <mergeCells count="25">
    <mergeCell ref="A23:C23"/>
    <mergeCell ref="A24:B24"/>
    <mergeCell ref="A25:B25"/>
    <mergeCell ref="A17:B17"/>
    <mergeCell ref="A20:F20"/>
    <mergeCell ref="A26:B26"/>
    <mergeCell ref="A27:B27"/>
    <mergeCell ref="A28:B28"/>
    <mergeCell ref="A29:B29"/>
    <mergeCell ref="A30:B30"/>
    <mergeCell ref="A9:C9"/>
    <mergeCell ref="A22:C22"/>
    <mergeCell ref="A5:F5"/>
    <mergeCell ref="A7:F7"/>
    <mergeCell ref="A1:F1"/>
    <mergeCell ref="A3:F3"/>
    <mergeCell ref="A4:F4"/>
    <mergeCell ref="A2:F2"/>
    <mergeCell ref="A10:C10"/>
    <mergeCell ref="A11:B11"/>
    <mergeCell ref="A12:B12"/>
    <mergeCell ref="A13:B13"/>
    <mergeCell ref="A14:B14"/>
    <mergeCell ref="A15:B15"/>
    <mergeCell ref="A16:B16"/>
  </mergeCells>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2"/>
  <sheetViews>
    <sheetView workbookViewId="0">
      <selection activeCell="A4" sqref="A4"/>
    </sheetView>
  </sheetViews>
  <sheetFormatPr defaultRowHeight="15"/>
  <cols>
    <col min="1" max="1" width="37.7109375" customWidth="1"/>
    <col min="2" max="4" width="25.28515625" customWidth="1"/>
  </cols>
  <sheetData>
    <row r="1" spans="1:7" ht="15.75">
      <c r="A1" s="137" t="s">
        <v>80</v>
      </c>
      <c r="B1" s="137"/>
      <c r="C1" s="137"/>
      <c r="D1" s="137"/>
      <c r="E1" s="50"/>
      <c r="F1" s="50"/>
      <c r="G1" s="50"/>
    </row>
    <row r="3" spans="1:7" ht="15.75">
      <c r="A3" s="160" t="s">
        <v>242</v>
      </c>
      <c r="B3" s="160"/>
      <c r="C3" s="160"/>
      <c r="D3" s="160"/>
    </row>
    <row r="5" spans="1:7" ht="18">
      <c r="A5" s="3"/>
      <c r="B5" s="3"/>
      <c r="C5" s="4"/>
      <c r="D5" s="4"/>
    </row>
    <row r="6" spans="1:7" ht="15.75" customHeight="1">
      <c r="A6" s="137" t="s">
        <v>13</v>
      </c>
      <c r="B6" s="137"/>
      <c r="C6" s="137"/>
      <c r="D6" s="137"/>
    </row>
    <row r="7" spans="1:7" ht="18">
      <c r="A7" s="3"/>
      <c r="B7" s="3"/>
      <c r="C7" s="4"/>
      <c r="D7" s="4"/>
    </row>
    <row r="8" spans="1:7">
      <c r="A8" s="16" t="s">
        <v>14</v>
      </c>
      <c r="B8" s="16" t="s">
        <v>91</v>
      </c>
      <c r="C8" s="22" t="s">
        <v>215</v>
      </c>
      <c r="D8" s="22" t="s">
        <v>216</v>
      </c>
    </row>
    <row r="9" spans="1:7" ht="15.75" customHeight="1">
      <c r="A9" s="9" t="s">
        <v>15</v>
      </c>
      <c r="B9" s="7">
        <f t="shared" ref="B9:D11" si="0">+B10</f>
        <v>3434908</v>
      </c>
      <c r="C9" s="7">
        <f t="shared" si="0"/>
        <v>292185</v>
      </c>
      <c r="D9" s="7">
        <f t="shared" si="0"/>
        <v>3727093</v>
      </c>
    </row>
    <row r="10" spans="1:7" ht="15.75" customHeight="1">
      <c r="A10" s="9" t="s">
        <v>53</v>
      </c>
      <c r="B10" s="7">
        <f t="shared" si="0"/>
        <v>3434908</v>
      </c>
      <c r="C10" s="7">
        <f t="shared" si="0"/>
        <v>292185</v>
      </c>
      <c r="D10" s="7">
        <f t="shared" si="0"/>
        <v>3727093</v>
      </c>
    </row>
    <row r="11" spans="1:7" ht="15.75" customHeight="1">
      <c r="A11" s="11" t="s">
        <v>52</v>
      </c>
      <c r="B11" s="7">
        <f t="shared" si="0"/>
        <v>3434908</v>
      </c>
      <c r="C11" s="7">
        <f t="shared" si="0"/>
        <v>292185</v>
      </c>
      <c r="D11" s="7">
        <f t="shared" si="0"/>
        <v>3727093</v>
      </c>
    </row>
    <row r="12" spans="1:7" ht="15.75" customHeight="1">
      <c r="A12" s="11" t="s">
        <v>54</v>
      </c>
      <c r="B12" s="8">
        <v>3434908</v>
      </c>
      <c r="C12" s="8">
        <v>292185</v>
      </c>
      <c r="D12" s="8">
        <f>+B12+C12</f>
        <v>3727093</v>
      </c>
    </row>
  </sheetData>
  <mergeCells count="3">
    <mergeCell ref="A1:D1"/>
    <mergeCell ref="A6:D6"/>
    <mergeCell ref="A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7"/>
  <sheetViews>
    <sheetView workbookViewId="0">
      <selection activeCell="A5" sqref="A5"/>
    </sheetView>
  </sheetViews>
  <sheetFormatPr defaultRowHeight="15"/>
  <cols>
    <col min="1" max="1" width="7.42578125" bestFit="1" customWidth="1"/>
    <col min="2" max="2" width="8.5703125" customWidth="1"/>
    <col min="3" max="3" width="53.42578125" customWidth="1"/>
    <col min="4" max="6" width="14.7109375" customWidth="1"/>
  </cols>
  <sheetData>
    <row r="1" spans="1:6" ht="15.75" customHeight="1">
      <c r="A1" s="137" t="s">
        <v>81</v>
      </c>
      <c r="B1" s="137"/>
      <c r="C1" s="137"/>
      <c r="D1" s="137"/>
      <c r="E1" s="137"/>
      <c r="F1" s="137"/>
    </row>
    <row r="2" spans="1:6" ht="15.75" customHeight="1">
      <c r="A2" s="47"/>
      <c r="B2" s="47"/>
      <c r="C2" s="47"/>
      <c r="D2" s="47"/>
      <c r="E2" s="47"/>
      <c r="F2" s="47"/>
    </row>
    <row r="3" spans="1:6" ht="15.75">
      <c r="A3" s="160" t="s">
        <v>243</v>
      </c>
      <c r="B3" s="160"/>
      <c r="C3" s="160"/>
      <c r="D3" s="160"/>
      <c r="E3" s="160"/>
      <c r="F3" s="160"/>
    </row>
    <row r="4" spans="1:6" ht="15.75">
      <c r="A4" s="160" t="s">
        <v>244</v>
      </c>
      <c r="B4" s="160"/>
      <c r="C4" s="160"/>
      <c r="D4" s="160"/>
      <c r="E4" s="160"/>
      <c r="F4" s="160"/>
    </row>
    <row r="6" spans="1:6" ht="18" customHeight="1">
      <c r="A6" s="3"/>
      <c r="B6" s="3"/>
      <c r="C6" s="3"/>
      <c r="D6" s="3"/>
      <c r="E6" s="3"/>
      <c r="F6" s="3"/>
    </row>
    <row r="7" spans="1:6" ht="29.25" customHeight="1">
      <c r="A7" s="137" t="s">
        <v>99</v>
      </c>
      <c r="B7" s="138"/>
      <c r="C7" s="138"/>
      <c r="D7" s="138"/>
      <c r="E7" s="138"/>
      <c r="F7" s="138"/>
    </row>
    <row r="8" spans="1:6" ht="18">
      <c r="A8" s="3"/>
      <c r="B8" s="3"/>
      <c r="C8" s="3"/>
      <c r="D8" s="3"/>
      <c r="E8" s="4"/>
      <c r="F8" s="4"/>
    </row>
    <row r="9" spans="1:6" ht="33" customHeight="1">
      <c r="A9" s="16" t="s">
        <v>5</v>
      </c>
      <c r="B9" s="15" t="s">
        <v>6</v>
      </c>
      <c r="C9" s="15" t="s">
        <v>27</v>
      </c>
      <c r="D9" s="16" t="s">
        <v>91</v>
      </c>
      <c r="E9" s="22" t="s">
        <v>215</v>
      </c>
      <c r="F9" s="22" t="s">
        <v>216</v>
      </c>
    </row>
    <row r="10" spans="1:6" s="20" customFormat="1">
      <c r="A10" s="9">
        <v>8</v>
      </c>
      <c r="B10" s="9"/>
      <c r="C10" s="9" t="s">
        <v>16</v>
      </c>
      <c r="D10" s="24">
        <f t="shared" ref="D10:F10" si="0">+D11</f>
        <v>0</v>
      </c>
      <c r="E10" s="24">
        <f t="shared" si="0"/>
        <v>0</v>
      </c>
      <c r="F10" s="24">
        <f t="shared" si="0"/>
        <v>0</v>
      </c>
    </row>
    <row r="11" spans="1:6" s="20" customFormat="1">
      <c r="A11" s="9"/>
      <c r="B11" s="85">
        <v>84</v>
      </c>
      <c r="C11" s="85" t="s">
        <v>110</v>
      </c>
      <c r="D11" s="24">
        <f t="shared" ref="D11:F11" si="1">SUM(D12:D17)</f>
        <v>0</v>
      </c>
      <c r="E11" s="24">
        <f t="shared" si="1"/>
        <v>0</v>
      </c>
      <c r="F11" s="24">
        <f t="shared" si="1"/>
        <v>0</v>
      </c>
    </row>
    <row r="12" spans="1:6" ht="38.25">
      <c r="A12" s="9"/>
      <c r="B12" s="9"/>
      <c r="C12" s="36" t="s">
        <v>101</v>
      </c>
      <c r="D12" s="7">
        <v>0</v>
      </c>
      <c r="E12" s="7">
        <v>0</v>
      </c>
      <c r="F12" s="7">
        <v>0</v>
      </c>
    </row>
    <row r="13" spans="1:6" ht="38.25">
      <c r="A13" s="9"/>
      <c r="B13" s="9"/>
      <c r="C13" s="34" t="s">
        <v>102</v>
      </c>
      <c r="D13" s="7">
        <v>0</v>
      </c>
      <c r="E13" s="7">
        <v>0</v>
      </c>
      <c r="F13" s="7">
        <v>0</v>
      </c>
    </row>
    <row r="14" spans="1:6" ht="38.25">
      <c r="A14" s="9"/>
      <c r="B14" s="9"/>
      <c r="C14" s="34" t="s">
        <v>103</v>
      </c>
      <c r="D14" s="7">
        <v>0</v>
      </c>
      <c r="E14" s="7">
        <v>0</v>
      </c>
      <c r="F14" s="7">
        <v>0</v>
      </c>
    </row>
    <row r="15" spans="1:6" ht="38.25">
      <c r="A15" s="9"/>
      <c r="B15" s="9"/>
      <c r="C15" s="34" t="s">
        <v>104</v>
      </c>
      <c r="D15" s="7">
        <v>0</v>
      </c>
      <c r="E15" s="7">
        <v>0</v>
      </c>
      <c r="F15" s="7">
        <v>0</v>
      </c>
    </row>
    <row r="16" spans="1:6" ht="38.25">
      <c r="A16" s="9"/>
      <c r="B16" s="9"/>
      <c r="C16" s="34" t="s">
        <v>105</v>
      </c>
      <c r="D16" s="7">
        <v>0</v>
      </c>
      <c r="E16" s="7">
        <v>0</v>
      </c>
      <c r="F16" s="7">
        <v>0</v>
      </c>
    </row>
    <row r="17" spans="1:6" ht="38.25">
      <c r="A17" s="9"/>
      <c r="B17" s="9"/>
      <c r="C17" s="34" t="s">
        <v>106</v>
      </c>
      <c r="D17" s="7">
        <v>0</v>
      </c>
      <c r="E17" s="7">
        <v>0</v>
      </c>
      <c r="F17" s="7">
        <v>0</v>
      </c>
    </row>
    <row r="18" spans="1:6" s="20" customFormat="1">
      <c r="A18" s="10">
        <v>5</v>
      </c>
      <c r="B18" s="10"/>
      <c r="C18" s="17" t="s">
        <v>17</v>
      </c>
      <c r="D18" s="24">
        <f t="shared" ref="D18:F18" si="2">+D19</f>
        <v>0</v>
      </c>
      <c r="E18" s="24">
        <f t="shared" si="2"/>
        <v>0</v>
      </c>
      <c r="F18" s="24">
        <f t="shared" si="2"/>
        <v>0</v>
      </c>
    </row>
    <row r="19" spans="1:6" s="20" customFormat="1">
      <c r="A19" s="10"/>
      <c r="B19" s="85">
        <v>54</v>
      </c>
      <c r="C19" s="86" t="s">
        <v>111</v>
      </c>
      <c r="D19" s="24">
        <f t="shared" ref="D19:F19" si="3">SUM(D20:D25)</f>
        <v>0</v>
      </c>
      <c r="E19" s="24">
        <f t="shared" si="3"/>
        <v>0</v>
      </c>
      <c r="F19" s="24">
        <f t="shared" si="3"/>
        <v>0</v>
      </c>
    </row>
    <row r="20" spans="1:6" ht="38.25">
      <c r="A20" s="9"/>
      <c r="B20" s="9"/>
      <c r="C20" s="36" t="s">
        <v>101</v>
      </c>
      <c r="D20" s="7">
        <v>0</v>
      </c>
      <c r="E20" s="7">
        <v>0</v>
      </c>
      <c r="F20" s="7">
        <v>0</v>
      </c>
    </row>
    <row r="21" spans="1:6" ht="38.25">
      <c r="A21" s="9"/>
      <c r="B21" s="9"/>
      <c r="C21" s="34" t="s">
        <v>102</v>
      </c>
      <c r="D21" s="7">
        <v>0</v>
      </c>
      <c r="E21" s="7">
        <v>0</v>
      </c>
      <c r="F21" s="7">
        <v>0</v>
      </c>
    </row>
    <row r="22" spans="1:6" ht="38.25">
      <c r="A22" s="9"/>
      <c r="B22" s="9"/>
      <c r="C22" s="34" t="s">
        <v>103</v>
      </c>
      <c r="D22" s="7">
        <v>0</v>
      </c>
      <c r="E22" s="7">
        <v>0</v>
      </c>
      <c r="F22" s="7">
        <v>0</v>
      </c>
    </row>
    <row r="23" spans="1:6" ht="38.25">
      <c r="A23" s="9"/>
      <c r="B23" s="9"/>
      <c r="C23" s="34" t="s">
        <v>104</v>
      </c>
      <c r="D23" s="7">
        <v>0</v>
      </c>
      <c r="E23" s="7">
        <v>0</v>
      </c>
      <c r="F23" s="7">
        <v>0</v>
      </c>
    </row>
    <row r="24" spans="1:6" ht="38.25">
      <c r="A24" s="9"/>
      <c r="B24" s="9"/>
      <c r="C24" s="34" t="s">
        <v>105</v>
      </c>
      <c r="D24" s="7">
        <v>0</v>
      </c>
      <c r="E24" s="7">
        <v>0</v>
      </c>
      <c r="F24" s="7">
        <v>0</v>
      </c>
    </row>
    <row r="25" spans="1:6" ht="38.25">
      <c r="A25" s="9"/>
      <c r="B25" s="9"/>
      <c r="C25" s="34" t="s">
        <v>106</v>
      </c>
      <c r="D25" s="7">
        <v>0</v>
      </c>
      <c r="E25" s="7">
        <v>0</v>
      </c>
      <c r="F25" s="7">
        <v>0</v>
      </c>
    </row>
    <row r="30" spans="1:6" ht="15.75" customHeight="1">
      <c r="A30" s="137" t="s">
        <v>90</v>
      </c>
      <c r="B30" s="137"/>
      <c r="C30" s="137"/>
      <c r="D30" s="137"/>
      <c r="E30" s="137"/>
      <c r="F30" s="137"/>
    </row>
    <row r="32" spans="1:6">
      <c r="A32" s="161" t="s">
        <v>98</v>
      </c>
      <c r="B32" s="161"/>
      <c r="C32" s="161"/>
      <c r="D32" s="161"/>
      <c r="E32" s="161"/>
      <c r="F32" s="161"/>
    </row>
    <row r="33" spans="1:6">
      <c r="A33" s="52"/>
      <c r="B33" s="52"/>
      <c r="C33" s="52"/>
      <c r="D33" s="52"/>
      <c r="E33" s="52"/>
      <c r="F33" s="52"/>
    </row>
    <row r="35" spans="1:6" ht="18" customHeight="1">
      <c r="A35" s="137" t="s">
        <v>89</v>
      </c>
      <c r="B35" s="138"/>
      <c r="C35" s="138"/>
      <c r="D35" s="138"/>
      <c r="E35" s="138"/>
      <c r="F35" s="138"/>
    </row>
    <row r="37" spans="1:6" ht="38.25" customHeight="1">
      <c r="A37" s="177" t="s">
        <v>82</v>
      </c>
      <c r="B37" s="178"/>
      <c r="C37" s="179"/>
      <c r="D37" s="107" t="s">
        <v>96</v>
      </c>
      <c r="E37" s="107" t="s">
        <v>215</v>
      </c>
      <c r="F37" s="107" t="s">
        <v>216</v>
      </c>
    </row>
    <row r="38" spans="1:6" ht="31.5" customHeight="1">
      <c r="A38" s="180" t="s">
        <v>83</v>
      </c>
      <c r="B38" s="181"/>
      <c r="C38" s="182"/>
      <c r="D38" s="108">
        <f t="shared" ref="D38:F39" si="4">+D39</f>
        <v>5000</v>
      </c>
      <c r="E38" s="108">
        <f t="shared" si="4"/>
        <v>13747</v>
      </c>
      <c r="F38" s="108">
        <f t="shared" si="4"/>
        <v>18747</v>
      </c>
    </row>
    <row r="39" spans="1:6" s="30" customFormat="1" ht="15.75" customHeight="1">
      <c r="A39" s="109">
        <v>9</v>
      </c>
      <c r="B39" s="175" t="s">
        <v>84</v>
      </c>
      <c r="C39" s="176"/>
      <c r="D39" s="110">
        <f t="shared" si="4"/>
        <v>5000</v>
      </c>
      <c r="E39" s="110">
        <f t="shared" si="4"/>
        <v>13747</v>
      </c>
      <c r="F39" s="110">
        <f t="shared" si="4"/>
        <v>18747</v>
      </c>
    </row>
    <row r="40" spans="1:6" s="30" customFormat="1" ht="15.75" customHeight="1">
      <c r="A40" s="109">
        <v>92</v>
      </c>
      <c r="B40" s="175" t="s">
        <v>55</v>
      </c>
      <c r="C40" s="176"/>
      <c r="D40" s="110">
        <f>+D41+D44</f>
        <v>5000</v>
      </c>
      <c r="E40" s="110">
        <f t="shared" ref="E40:F40" si="5">+E41+E44</f>
        <v>13747</v>
      </c>
      <c r="F40" s="110">
        <f t="shared" si="5"/>
        <v>18747</v>
      </c>
    </row>
    <row r="41" spans="1:6" s="30" customFormat="1" ht="15.75" customHeight="1">
      <c r="A41" s="109">
        <v>9221</v>
      </c>
      <c r="B41" s="175" t="s">
        <v>85</v>
      </c>
      <c r="C41" s="176"/>
      <c r="D41" s="110">
        <f t="shared" ref="D41:F41" si="6">SUM(D42:D43)</f>
        <v>5000</v>
      </c>
      <c r="E41" s="110">
        <f t="shared" si="6"/>
        <v>24076</v>
      </c>
      <c r="F41" s="110">
        <f t="shared" si="6"/>
        <v>29076</v>
      </c>
    </row>
    <row r="42" spans="1:6" s="30" customFormat="1" ht="15.75" customHeight="1">
      <c r="A42" s="109" t="s">
        <v>46</v>
      </c>
      <c r="B42" s="175" t="s">
        <v>86</v>
      </c>
      <c r="C42" s="176"/>
      <c r="D42" s="111">
        <v>5000</v>
      </c>
      <c r="E42" s="111">
        <v>24076</v>
      </c>
      <c r="F42" s="111">
        <f>+D42+E42</f>
        <v>29076</v>
      </c>
    </row>
    <row r="43" spans="1:6" s="30" customFormat="1" ht="15.75">
      <c r="A43" s="109" t="s">
        <v>47</v>
      </c>
      <c r="B43" s="175" t="s">
        <v>87</v>
      </c>
      <c r="C43" s="176"/>
      <c r="D43" s="111">
        <v>0</v>
      </c>
      <c r="E43" s="111">
        <v>0</v>
      </c>
      <c r="F43" s="111">
        <f>+D43+E43</f>
        <v>0</v>
      </c>
    </row>
    <row r="44" spans="1:6" s="30" customFormat="1" ht="15.75" customHeight="1">
      <c r="A44" s="109">
        <v>9222</v>
      </c>
      <c r="B44" s="175" t="s">
        <v>88</v>
      </c>
      <c r="C44" s="176"/>
      <c r="D44" s="110">
        <f>+D45+D46</f>
        <v>0</v>
      </c>
      <c r="E44" s="110">
        <f t="shared" ref="E44:F44" si="7">+E45+E46</f>
        <v>-10329</v>
      </c>
      <c r="F44" s="110">
        <f t="shared" si="7"/>
        <v>-10329</v>
      </c>
    </row>
    <row r="45" spans="1:6" s="30" customFormat="1" ht="15.75" customHeight="1">
      <c r="A45" s="109" t="s">
        <v>217</v>
      </c>
      <c r="B45" s="175" t="s">
        <v>219</v>
      </c>
      <c r="C45" s="176"/>
      <c r="D45" s="110">
        <v>0</v>
      </c>
      <c r="E45" s="110">
        <v>-6143</v>
      </c>
      <c r="F45" s="110">
        <f>+D45+E45</f>
        <v>-6143</v>
      </c>
    </row>
    <row r="46" spans="1:6" s="30" customFormat="1" ht="15.75" customHeight="1">
      <c r="A46" s="109" t="s">
        <v>218</v>
      </c>
      <c r="B46" s="175" t="s">
        <v>220</v>
      </c>
      <c r="C46" s="176"/>
      <c r="D46" s="110">
        <v>0</v>
      </c>
      <c r="E46" s="110">
        <v>-4186</v>
      </c>
      <c r="F46" s="110">
        <f>+D46+E46</f>
        <v>-4186</v>
      </c>
    </row>
    <row r="47" spans="1:6" ht="28.5" customHeight="1">
      <c r="A47" s="145" t="s">
        <v>112</v>
      </c>
      <c r="B47" s="146"/>
      <c r="C47" s="147"/>
      <c r="D47" s="108">
        <f>+D38</f>
        <v>5000</v>
      </c>
      <c r="E47" s="108">
        <f t="shared" ref="E47:F47" si="8">+E38</f>
        <v>13747</v>
      </c>
      <c r="F47" s="108">
        <f t="shared" si="8"/>
        <v>18747</v>
      </c>
    </row>
  </sheetData>
  <mergeCells count="18">
    <mergeCell ref="A1:F1"/>
    <mergeCell ref="A3:F3"/>
    <mergeCell ref="A4:F4"/>
    <mergeCell ref="A35:F35"/>
    <mergeCell ref="B41:C41"/>
    <mergeCell ref="A37:C37"/>
    <mergeCell ref="B39:C39"/>
    <mergeCell ref="B40:C40"/>
    <mergeCell ref="A38:C38"/>
    <mergeCell ref="A47:C47"/>
    <mergeCell ref="A30:F30"/>
    <mergeCell ref="A32:F32"/>
    <mergeCell ref="A7:F7"/>
    <mergeCell ref="B42:C42"/>
    <mergeCell ref="B43:C43"/>
    <mergeCell ref="B44:C44"/>
    <mergeCell ref="B45:C45"/>
    <mergeCell ref="B46:C46"/>
  </mergeCell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3"/>
  <sheetViews>
    <sheetView workbookViewId="0">
      <selection activeCell="A7" sqref="A7"/>
    </sheetView>
  </sheetViews>
  <sheetFormatPr defaultRowHeight="15"/>
  <cols>
    <col min="1" max="1" width="2.7109375" customWidth="1"/>
    <col min="2" max="2" width="8.42578125" bestFit="1" customWidth="1"/>
    <col min="3" max="3" width="8.7109375" customWidth="1"/>
    <col min="4" max="4" width="55" customWidth="1"/>
    <col min="5" max="7" width="13" customWidth="1"/>
  </cols>
  <sheetData>
    <row r="1" spans="1:9" ht="18" customHeight="1">
      <c r="A1" s="183" t="s">
        <v>18</v>
      </c>
      <c r="B1" s="183"/>
      <c r="C1" s="183"/>
      <c r="D1" s="183"/>
      <c r="E1" s="183"/>
      <c r="F1" s="183"/>
      <c r="G1" s="183"/>
    </row>
    <row r="3" spans="1:9" ht="15.75" customHeight="1">
      <c r="A3" s="137" t="s">
        <v>100</v>
      </c>
      <c r="B3" s="137"/>
      <c r="C3" s="137"/>
      <c r="D3" s="137"/>
      <c r="E3" s="137"/>
      <c r="F3" s="137"/>
      <c r="G3" s="137"/>
    </row>
    <row r="4" spans="1:9">
      <c r="A4" s="48"/>
      <c r="B4" s="48"/>
      <c r="C4" s="48"/>
      <c r="D4" s="48"/>
      <c r="E4" s="48"/>
      <c r="F4" s="48"/>
      <c r="G4" s="48"/>
    </row>
    <row r="5" spans="1:9" ht="15.75">
      <c r="A5" s="160" t="s">
        <v>245</v>
      </c>
      <c r="B5" s="160"/>
      <c r="C5" s="160"/>
      <c r="D5" s="160"/>
      <c r="E5" s="160"/>
      <c r="F5" s="160"/>
      <c r="G5" s="160"/>
    </row>
    <row r="6" spans="1:9" ht="15.75">
      <c r="A6" s="160" t="s">
        <v>246</v>
      </c>
      <c r="B6" s="160"/>
      <c r="C6" s="160"/>
      <c r="D6" s="160"/>
      <c r="E6" s="160"/>
      <c r="F6" s="160"/>
      <c r="G6" s="160"/>
    </row>
    <row r="8" spans="1:9" ht="18">
      <c r="A8" s="3"/>
      <c r="B8" s="3"/>
      <c r="C8" s="3"/>
      <c r="D8" s="3"/>
      <c r="E8" s="3"/>
      <c r="F8" s="4"/>
      <c r="G8" s="26"/>
    </row>
    <row r="9" spans="1:9" ht="31.5" customHeight="1">
      <c r="A9" s="194" t="s">
        <v>20</v>
      </c>
      <c r="B9" s="195"/>
      <c r="C9" s="196"/>
      <c r="D9" s="15" t="s">
        <v>21</v>
      </c>
      <c r="E9" s="22" t="s">
        <v>91</v>
      </c>
      <c r="F9" s="22" t="s">
        <v>215</v>
      </c>
      <c r="G9" s="22" t="s">
        <v>216</v>
      </c>
    </row>
    <row r="10" spans="1:9" ht="28.5" customHeight="1">
      <c r="A10" s="197" t="s">
        <v>28</v>
      </c>
      <c r="B10" s="198"/>
      <c r="C10" s="199"/>
      <c r="D10" s="23" t="s">
        <v>29</v>
      </c>
      <c r="E10" s="55">
        <f>+E11+E38+E44+E51+E56</f>
        <v>3434908</v>
      </c>
      <c r="F10" s="55">
        <f>+F11+F38+F44+F51+F56</f>
        <v>292185</v>
      </c>
      <c r="G10" s="55">
        <f>+G11+G38+G44+G51+G56</f>
        <v>3727093</v>
      </c>
    </row>
    <row r="11" spans="1:9" ht="24" customHeight="1">
      <c r="A11" s="191" t="s">
        <v>30</v>
      </c>
      <c r="B11" s="192"/>
      <c r="C11" s="193"/>
      <c r="D11" s="53" t="s">
        <v>31</v>
      </c>
      <c r="E11" s="56">
        <f t="shared" ref="E11:G11" si="0">+E12+E16+E20+E28+E32+E35+E25</f>
        <v>3352048</v>
      </c>
      <c r="F11" s="56">
        <f t="shared" si="0"/>
        <v>209273</v>
      </c>
      <c r="G11" s="56">
        <f t="shared" si="0"/>
        <v>3561321</v>
      </c>
      <c r="H11" s="29"/>
      <c r="I11" s="29"/>
    </row>
    <row r="12" spans="1:9" s="20" customFormat="1" ht="25.5" customHeight="1">
      <c r="A12" s="188" t="s">
        <v>32</v>
      </c>
      <c r="B12" s="189"/>
      <c r="C12" s="190"/>
      <c r="D12" s="54" t="s">
        <v>34</v>
      </c>
      <c r="E12" s="57">
        <f>+E13</f>
        <v>2612852</v>
      </c>
      <c r="F12" s="57">
        <f>+F13</f>
        <v>270000</v>
      </c>
      <c r="G12" s="57">
        <f>+G13</f>
        <v>2882852</v>
      </c>
      <c r="H12" s="28"/>
      <c r="I12" s="28"/>
    </row>
    <row r="13" spans="1:9" s="20" customFormat="1">
      <c r="A13" s="168">
        <v>3</v>
      </c>
      <c r="B13" s="169"/>
      <c r="C13" s="170"/>
      <c r="D13" s="19" t="s">
        <v>10</v>
      </c>
      <c r="E13" s="58">
        <f>+E14+E15</f>
        <v>2612852</v>
      </c>
      <c r="F13" s="58">
        <f>+F14+F15</f>
        <v>270000</v>
      </c>
      <c r="G13" s="58">
        <f>+G14+G15</f>
        <v>2882852</v>
      </c>
      <c r="H13" s="28"/>
      <c r="I13" s="28"/>
    </row>
    <row r="14" spans="1:9">
      <c r="A14" s="21"/>
      <c r="B14" s="172">
        <v>31</v>
      </c>
      <c r="C14" s="184"/>
      <c r="D14" s="18" t="s">
        <v>11</v>
      </c>
      <c r="E14" s="59">
        <v>2524752</v>
      </c>
      <c r="F14" s="59">
        <f>143000+33000+96000+28000</f>
        <v>300000</v>
      </c>
      <c r="G14" s="59">
        <f>+E14+F14</f>
        <v>2824752</v>
      </c>
      <c r="H14" s="29"/>
      <c r="I14" s="29"/>
    </row>
    <row r="15" spans="1:9">
      <c r="A15" s="21"/>
      <c r="B15" s="172">
        <v>32</v>
      </c>
      <c r="C15" s="184"/>
      <c r="D15" s="18" t="s">
        <v>22</v>
      </c>
      <c r="E15" s="59">
        <f>91300-3200</f>
        <v>88100</v>
      </c>
      <c r="F15" s="59">
        <v>-30000</v>
      </c>
      <c r="G15" s="59">
        <f>+E15+F15</f>
        <v>58100</v>
      </c>
      <c r="H15" s="29"/>
      <c r="I15" s="29"/>
    </row>
    <row r="16" spans="1:9" s="20" customFormat="1" ht="25.5" customHeight="1">
      <c r="A16" s="188" t="s">
        <v>33</v>
      </c>
      <c r="B16" s="189"/>
      <c r="C16" s="190"/>
      <c r="D16" s="54" t="s">
        <v>56</v>
      </c>
      <c r="E16" s="60">
        <f>+E17</f>
        <v>7923</v>
      </c>
      <c r="F16" s="60">
        <f>+F17</f>
        <v>0</v>
      </c>
      <c r="G16" s="60">
        <f>+G17</f>
        <v>7923</v>
      </c>
      <c r="H16" s="28"/>
      <c r="I16" s="28"/>
    </row>
    <row r="17" spans="1:9">
      <c r="A17" s="168">
        <v>3</v>
      </c>
      <c r="B17" s="169"/>
      <c r="C17" s="170"/>
      <c r="D17" s="19" t="s">
        <v>10</v>
      </c>
      <c r="E17" s="61">
        <f>+E18+E19</f>
        <v>7923</v>
      </c>
      <c r="F17" s="61">
        <f>+F18+F19</f>
        <v>0</v>
      </c>
      <c r="G17" s="61">
        <f>+G18+G19</f>
        <v>7923</v>
      </c>
      <c r="H17" s="29"/>
      <c r="I17" s="29"/>
    </row>
    <row r="18" spans="1:9">
      <c r="A18" s="21"/>
      <c r="B18" s="172">
        <v>31</v>
      </c>
      <c r="C18" s="184"/>
      <c r="D18" s="18" t="s">
        <v>11</v>
      </c>
      <c r="E18" s="59">
        <v>0</v>
      </c>
      <c r="F18" s="59">
        <v>0</v>
      </c>
      <c r="G18" s="59">
        <f>+E18+F18</f>
        <v>0</v>
      </c>
      <c r="H18" s="29"/>
      <c r="I18" s="29"/>
    </row>
    <row r="19" spans="1:9">
      <c r="A19" s="21"/>
      <c r="B19" s="172">
        <v>32</v>
      </c>
      <c r="C19" s="184"/>
      <c r="D19" s="18" t="s">
        <v>22</v>
      </c>
      <c r="E19" s="59">
        <v>7923</v>
      </c>
      <c r="F19" s="59">
        <v>0</v>
      </c>
      <c r="G19" s="59">
        <f>+E19+F19</f>
        <v>7923</v>
      </c>
      <c r="H19" s="29"/>
      <c r="I19" s="29"/>
    </row>
    <row r="20" spans="1:9" s="20" customFormat="1" ht="25.5" customHeight="1">
      <c r="A20" s="188" t="s">
        <v>35</v>
      </c>
      <c r="B20" s="189"/>
      <c r="C20" s="190"/>
      <c r="D20" s="54" t="s">
        <v>57</v>
      </c>
      <c r="E20" s="57">
        <f>+E21</f>
        <v>564000</v>
      </c>
      <c r="F20" s="57">
        <f>+F21</f>
        <v>-11336</v>
      </c>
      <c r="G20" s="57">
        <f>+G21</f>
        <v>552664</v>
      </c>
      <c r="H20" s="28"/>
      <c r="I20" s="28"/>
    </row>
    <row r="21" spans="1:9">
      <c r="A21" s="171">
        <v>3</v>
      </c>
      <c r="B21" s="172"/>
      <c r="C21" s="184"/>
      <c r="D21" s="19" t="s">
        <v>10</v>
      </c>
      <c r="E21" s="61">
        <f>+E22+E23+E24</f>
        <v>564000</v>
      </c>
      <c r="F21" s="61">
        <f>+F22+F23+F24</f>
        <v>-11336</v>
      </c>
      <c r="G21" s="61">
        <f>+G22+G23+G24</f>
        <v>552664</v>
      </c>
      <c r="H21" s="29"/>
      <c r="I21" s="29"/>
    </row>
    <row r="22" spans="1:9">
      <c r="A22" s="21"/>
      <c r="B22" s="31">
        <v>31</v>
      </c>
      <c r="C22" s="35"/>
      <c r="D22" s="18" t="s">
        <v>11</v>
      </c>
      <c r="E22" s="59">
        <v>0</v>
      </c>
      <c r="F22" s="59">
        <v>0</v>
      </c>
      <c r="G22" s="59">
        <f>+E22+F22</f>
        <v>0</v>
      </c>
    </row>
    <row r="23" spans="1:9">
      <c r="A23" s="21"/>
      <c r="B23" s="31">
        <v>32</v>
      </c>
      <c r="C23" s="35"/>
      <c r="D23" s="18" t="s">
        <v>22</v>
      </c>
      <c r="E23" s="59">
        <v>561240</v>
      </c>
      <c r="F23" s="59">
        <f>200+7000-1912-19630+14076-2000-15000+780+1000+2350+1800</f>
        <v>-11336</v>
      </c>
      <c r="G23" s="59">
        <f t="shared" ref="G23:G24" si="1">+E23+F23</f>
        <v>549904</v>
      </c>
    </row>
    <row r="24" spans="1:9">
      <c r="A24" s="21"/>
      <c r="B24" s="31">
        <v>34</v>
      </c>
      <c r="C24" s="35"/>
      <c r="D24" s="18" t="s">
        <v>43</v>
      </c>
      <c r="E24" s="59">
        <v>2760</v>
      </c>
      <c r="F24" s="59">
        <v>0</v>
      </c>
      <c r="G24" s="59">
        <f t="shared" si="1"/>
        <v>2760</v>
      </c>
    </row>
    <row r="25" spans="1:9" s="20" customFormat="1" ht="25.5" customHeight="1">
      <c r="A25" s="188" t="s">
        <v>92</v>
      </c>
      <c r="B25" s="189"/>
      <c r="C25" s="190"/>
      <c r="D25" s="54" t="s">
        <v>93</v>
      </c>
      <c r="E25" s="57">
        <f t="shared" ref="E25:G25" si="2">+E26</f>
        <v>157000</v>
      </c>
      <c r="F25" s="57">
        <f t="shared" si="2"/>
        <v>-49791</v>
      </c>
      <c r="G25" s="57">
        <f t="shared" si="2"/>
        <v>107209</v>
      </c>
    </row>
    <row r="26" spans="1:9">
      <c r="A26" s="171">
        <v>3</v>
      </c>
      <c r="B26" s="172"/>
      <c r="C26" s="184"/>
      <c r="D26" s="19" t="s">
        <v>10</v>
      </c>
      <c r="E26" s="61">
        <f t="shared" ref="E26:G26" si="3">+E27</f>
        <v>157000</v>
      </c>
      <c r="F26" s="61">
        <f t="shared" si="3"/>
        <v>-49791</v>
      </c>
      <c r="G26" s="61">
        <f t="shared" si="3"/>
        <v>107209</v>
      </c>
      <c r="H26" s="29"/>
      <c r="I26" s="29"/>
    </row>
    <row r="27" spans="1:9">
      <c r="A27" s="21"/>
      <c r="B27" s="31">
        <v>32</v>
      </c>
      <c r="C27" s="35"/>
      <c r="D27" s="18" t="s">
        <v>22</v>
      </c>
      <c r="E27" s="59">
        <v>157000</v>
      </c>
      <c r="F27" s="59">
        <f>11130-60921</f>
        <v>-49791</v>
      </c>
      <c r="G27" s="59">
        <f>+E27+F27</f>
        <v>107209</v>
      </c>
    </row>
    <row r="28" spans="1:9" s="20" customFormat="1" ht="25.5" customHeight="1">
      <c r="A28" s="188" t="s">
        <v>36</v>
      </c>
      <c r="B28" s="189"/>
      <c r="C28" s="190"/>
      <c r="D28" s="54" t="s">
        <v>58</v>
      </c>
      <c r="E28" s="57">
        <f>+E29</f>
        <v>1327</v>
      </c>
      <c r="F28" s="57">
        <f>+F29</f>
        <v>400</v>
      </c>
      <c r="G28" s="57">
        <f>+G29</f>
        <v>1727</v>
      </c>
    </row>
    <row r="29" spans="1:9">
      <c r="A29" s="171">
        <v>3</v>
      </c>
      <c r="B29" s="172"/>
      <c r="C29" s="184"/>
      <c r="D29" s="19" t="s">
        <v>10</v>
      </c>
      <c r="E29" s="59">
        <f>+E30+E31</f>
        <v>1327</v>
      </c>
      <c r="F29" s="59">
        <f>+F30+F31</f>
        <v>400</v>
      </c>
      <c r="G29" s="59">
        <f>+G30+G31</f>
        <v>1727</v>
      </c>
    </row>
    <row r="30" spans="1:9">
      <c r="A30" s="21"/>
      <c r="B30" s="31">
        <v>32</v>
      </c>
      <c r="C30" s="35"/>
      <c r="D30" s="18" t="s">
        <v>22</v>
      </c>
      <c r="E30" s="59">
        <f>1350-23</f>
        <v>1327</v>
      </c>
      <c r="F30" s="59">
        <v>400</v>
      </c>
      <c r="G30" s="59">
        <f>+E30+F30</f>
        <v>1727</v>
      </c>
    </row>
    <row r="31" spans="1:9">
      <c r="A31" s="21"/>
      <c r="B31" s="31">
        <v>38</v>
      </c>
      <c r="C31" s="35"/>
      <c r="D31" s="18" t="s">
        <v>44</v>
      </c>
      <c r="E31" s="59">
        <v>0</v>
      </c>
      <c r="F31" s="59">
        <v>0</v>
      </c>
      <c r="G31" s="59">
        <f>+E31+F31</f>
        <v>0</v>
      </c>
    </row>
    <row r="32" spans="1:9" s="20" customFormat="1" ht="25.5" customHeight="1">
      <c r="A32" s="188" t="s">
        <v>37</v>
      </c>
      <c r="B32" s="189"/>
      <c r="C32" s="190"/>
      <c r="D32" s="54" t="s">
        <v>59</v>
      </c>
      <c r="E32" s="57">
        <f t="shared" ref="E32:G33" si="4">+E33</f>
        <v>8800</v>
      </c>
      <c r="F32" s="57">
        <f t="shared" si="4"/>
        <v>0</v>
      </c>
      <c r="G32" s="57">
        <f t="shared" si="4"/>
        <v>8800</v>
      </c>
    </row>
    <row r="33" spans="1:7">
      <c r="A33" s="171">
        <v>3</v>
      </c>
      <c r="B33" s="172"/>
      <c r="C33" s="184"/>
      <c r="D33" s="19" t="s">
        <v>10</v>
      </c>
      <c r="E33" s="61">
        <f t="shared" si="4"/>
        <v>8800</v>
      </c>
      <c r="F33" s="61">
        <f t="shared" si="4"/>
        <v>0</v>
      </c>
      <c r="G33" s="61">
        <f t="shared" si="4"/>
        <v>8800</v>
      </c>
    </row>
    <row r="34" spans="1:7">
      <c r="A34" s="21"/>
      <c r="B34" s="31">
        <v>32</v>
      </c>
      <c r="C34" s="35"/>
      <c r="D34" s="18" t="s">
        <v>22</v>
      </c>
      <c r="E34" s="59">
        <v>8800</v>
      </c>
      <c r="F34" s="59">
        <f>-100+200-800+400+300</f>
        <v>0</v>
      </c>
      <c r="G34" s="59">
        <f>+E34+F34</f>
        <v>8800</v>
      </c>
    </row>
    <row r="35" spans="1:7" s="20" customFormat="1" ht="25.5">
      <c r="A35" s="188" t="s">
        <v>38</v>
      </c>
      <c r="B35" s="189"/>
      <c r="C35" s="190"/>
      <c r="D35" s="54" t="s">
        <v>60</v>
      </c>
      <c r="E35" s="57">
        <f t="shared" ref="E35:G36" si="5">+E36</f>
        <v>146</v>
      </c>
      <c r="F35" s="57">
        <f t="shared" si="5"/>
        <v>0</v>
      </c>
      <c r="G35" s="57">
        <f t="shared" si="5"/>
        <v>146</v>
      </c>
    </row>
    <row r="36" spans="1:7">
      <c r="A36" s="171">
        <v>3</v>
      </c>
      <c r="B36" s="172"/>
      <c r="C36" s="184"/>
      <c r="D36" s="19" t="s">
        <v>10</v>
      </c>
      <c r="E36" s="61">
        <f t="shared" si="5"/>
        <v>146</v>
      </c>
      <c r="F36" s="61">
        <f t="shared" si="5"/>
        <v>0</v>
      </c>
      <c r="G36" s="61">
        <f t="shared" si="5"/>
        <v>146</v>
      </c>
    </row>
    <row r="37" spans="1:7">
      <c r="A37" s="21"/>
      <c r="B37" s="31">
        <v>32</v>
      </c>
      <c r="C37" s="35"/>
      <c r="D37" s="18" t="s">
        <v>22</v>
      </c>
      <c r="E37" s="59">
        <v>146</v>
      </c>
      <c r="F37" s="59">
        <v>0</v>
      </c>
      <c r="G37" s="59">
        <f>+E37+F37</f>
        <v>146</v>
      </c>
    </row>
    <row r="38" spans="1:7" ht="24" customHeight="1">
      <c r="A38" s="191" t="s">
        <v>39</v>
      </c>
      <c r="B38" s="192"/>
      <c r="C38" s="193"/>
      <c r="D38" s="53" t="s">
        <v>40</v>
      </c>
      <c r="E38" s="62">
        <f>+E39</f>
        <v>30000</v>
      </c>
      <c r="F38" s="62">
        <f>+F39</f>
        <v>0</v>
      </c>
      <c r="G38" s="62">
        <f>+G39</f>
        <v>30000</v>
      </c>
    </row>
    <row r="39" spans="1:7" s="20" customFormat="1" ht="25.5" customHeight="1">
      <c r="A39" s="188" t="s">
        <v>36</v>
      </c>
      <c r="B39" s="189"/>
      <c r="C39" s="190"/>
      <c r="D39" s="54" t="s">
        <v>58</v>
      </c>
      <c r="E39" s="57">
        <f>+E40+E42</f>
        <v>30000</v>
      </c>
      <c r="F39" s="57">
        <f>+F40+F42</f>
        <v>0</v>
      </c>
      <c r="G39" s="57">
        <f>+G40+G42</f>
        <v>30000</v>
      </c>
    </row>
    <row r="40" spans="1:7" s="20" customFormat="1">
      <c r="A40" s="168">
        <v>3</v>
      </c>
      <c r="B40" s="169"/>
      <c r="C40" s="170"/>
      <c r="D40" s="19" t="s">
        <v>10</v>
      </c>
      <c r="E40" s="58">
        <f>+E41</f>
        <v>14500</v>
      </c>
      <c r="F40" s="58">
        <f>+F41</f>
        <v>13500</v>
      </c>
      <c r="G40" s="58">
        <f>+G41</f>
        <v>28000</v>
      </c>
    </row>
    <row r="41" spans="1:7">
      <c r="A41" s="21"/>
      <c r="B41" s="31">
        <v>32</v>
      </c>
      <c r="C41" s="35"/>
      <c r="D41" s="18" t="s">
        <v>22</v>
      </c>
      <c r="E41" s="59">
        <f>14477+23</f>
        <v>14500</v>
      </c>
      <c r="F41" s="59">
        <v>13500</v>
      </c>
      <c r="G41" s="59">
        <f>+E41+F41</f>
        <v>28000</v>
      </c>
    </row>
    <row r="42" spans="1:7" s="20" customFormat="1">
      <c r="A42" s="168">
        <v>4</v>
      </c>
      <c r="B42" s="169"/>
      <c r="C42" s="170"/>
      <c r="D42" s="19" t="s">
        <v>45</v>
      </c>
      <c r="E42" s="58">
        <f>+E43</f>
        <v>15500</v>
      </c>
      <c r="F42" s="58">
        <f>+F43</f>
        <v>-13500</v>
      </c>
      <c r="G42" s="58">
        <f>+G43</f>
        <v>2000</v>
      </c>
    </row>
    <row r="43" spans="1:7">
      <c r="A43" s="21"/>
      <c r="B43" s="31">
        <v>42</v>
      </c>
      <c r="C43" s="35"/>
      <c r="D43" s="18" t="s">
        <v>25</v>
      </c>
      <c r="E43" s="59">
        <v>15500</v>
      </c>
      <c r="F43" s="59">
        <v>-13500</v>
      </c>
      <c r="G43" s="59">
        <f>+E43+F43</f>
        <v>2000</v>
      </c>
    </row>
    <row r="44" spans="1:7" ht="25.5">
      <c r="A44" s="191" t="s">
        <v>41</v>
      </c>
      <c r="B44" s="192"/>
      <c r="C44" s="193"/>
      <c r="D44" s="53" t="s">
        <v>42</v>
      </c>
      <c r="E44" s="56">
        <f>+E45+E48</f>
        <v>0</v>
      </c>
      <c r="F44" s="56">
        <f>+F45+F48</f>
        <v>0</v>
      </c>
      <c r="G44" s="56">
        <f>+G45+G48</f>
        <v>0</v>
      </c>
    </row>
    <row r="45" spans="1:7" s="20" customFormat="1" ht="25.5" customHeight="1">
      <c r="A45" s="188" t="s">
        <v>35</v>
      </c>
      <c r="B45" s="189"/>
      <c r="C45" s="190"/>
      <c r="D45" s="54" t="s">
        <v>57</v>
      </c>
      <c r="E45" s="57">
        <f t="shared" ref="E45:G46" si="6">+E46</f>
        <v>0</v>
      </c>
      <c r="F45" s="57">
        <f t="shared" si="6"/>
        <v>0</v>
      </c>
      <c r="G45" s="57">
        <f t="shared" si="6"/>
        <v>0</v>
      </c>
    </row>
    <row r="46" spans="1:7" ht="15" customHeight="1">
      <c r="A46" s="200">
        <v>3</v>
      </c>
      <c r="B46" s="201"/>
      <c r="C46" s="202"/>
      <c r="D46" s="19" t="s">
        <v>10</v>
      </c>
      <c r="E46" s="59">
        <f t="shared" si="6"/>
        <v>0</v>
      </c>
      <c r="F46" s="59">
        <f t="shared" si="6"/>
        <v>0</v>
      </c>
      <c r="G46" s="59">
        <f t="shared" si="6"/>
        <v>0</v>
      </c>
    </row>
    <row r="47" spans="1:7" ht="15" customHeight="1">
      <c r="A47" s="36"/>
      <c r="B47" s="33">
        <v>32</v>
      </c>
      <c r="C47" s="37"/>
      <c r="D47" s="18" t="s">
        <v>22</v>
      </c>
      <c r="E47" s="59">
        <v>0</v>
      </c>
      <c r="F47" s="59">
        <v>0</v>
      </c>
      <c r="G47" s="59">
        <f>+E47+F47</f>
        <v>0</v>
      </c>
    </row>
    <row r="48" spans="1:7" s="20" customFormat="1" ht="25.5" customHeight="1">
      <c r="A48" s="188" t="s">
        <v>36</v>
      </c>
      <c r="B48" s="189"/>
      <c r="C48" s="190"/>
      <c r="D48" s="54" t="s">
        <v>58</v>
      </c>
      <c r="E48" s="57">
        <f t="shared" ref="E48:G49" si="7">+E49</f>
        <v>0</v>
      </c>
      <c r="F48" s="57">
        <f t="shared" si="7"/>
        <v>0</v>
      </c>
      <c r="G48" s="57">
        <f t="shared" si="7"/>
        <v>0</v>
      </c>
    </row>
    <row r="49" spans="1:9">
      <c r="A49" s="200">
        <v>3</v>
      </c>
      <c r="B49" s="201"/>
      <c r="C49" s="202"/>
      <c r="D49" s="19" t="s">
        <v>10</v>
      </c>
      <c r="E49" s="59">
        <f t="shared" si="7"/>
        <v>0</v>
      </c>
      <c r="F49" s="59">
        <f t="shared" si="7"/>
        <v>0</v>
      </c>
      <c r="G49" s="59">
        <f t="shared" si="7"/>
        <v>0</v>
      </c>
    </row>
    <row r="50" spans="1:9">
      <c r="A50" s="36"/>
      <c r="B50" s="33">
        <v>32</v>
      </c>
      <c r="C50" s="37"/>
      <c r="D50" s="18" t="s">
        <v>22</v>
      </c>
      <c r="E50" s="59">
        <v>0</v>
      </c>
      <c r="F50" s="59">
        <v>0</v>
      </c>
      <c r="G50" s="59">
        <f>+E50+F50</f>
        <v>0</v>
      </c>
    </row>
    <row r="51" spans="1:9" ht="24.75" customHeight="1">
      <c r="A51" s="191" t="s">
        <v>61</v>
      </c>
      <c r="B51" s="192"/>
      <c r="C51" s="193"/>
      <c r="D51" s="53" t="s">
        <v>62</v>
      </c>
      <c r="E51" s="56">
        <f t="shared" ref="E51:G52" si="8">+E52</f>
        <v>6950</v>
      </c>
      <c r="F51" s="56">
        <f t="shared" si="8"/>
        <v>0</v>
      </c>
      <c r="G51" s="56">
        <f t="shared" si="8"/>
        <v>6950</v>
      </c>
    </row>
    <row r="52" spans="1:9" s="20" customFormat="1" ht="25.5" customHeight="1">
      <c r="A52" s="188" t="s">
        <v>35</v>
      </c>
      <c r="B52" s="189"/>
      <c r="C52" s="190"/>
      <c r="D52" s="54" t="s">
        <v>57</v>
      </c>
      <c r="E52" s="57">
        <f t="shared" si="8"/>
        <v>6950</v>
      </c>
      <c r="F52" s="57">
        <f t="shared" si="8"/>
        <v>0</v>
      </c>
      <c r="G52" s="57">
        <f t="shared" si="8"/>
        <v>6950</v>
      </c>
    </row>
    <row r="53" spans="1:9" ht="15" customHeight="1">
      <c r="A53" s="200">
        <v>3</v>
      </c>
      <c r="B53" s="201"/>
      <c r="C53" s="202"/>
      <c r="D53" s="19" t="s">
        <v>10</v>
      </c>
      <c r="E53" s="59">
        <f>+E54+E55</f>
        <v>6950</v>
      </c>
      <c r="F53" s="59">
        <f>+F54+F55</f>
        <v>0</v>
      </c>
      <c r="G53" s="59">
        <f>+G54+G55</f>
        <v>6950</v>
      </c>
    </row>
    <row r="54" spans="1:9" ht="15" customHeight="1">
      <c r="A54" s="32"/>
      <c r="B54" s="33">
        <v>31</v>
      </c>
      <c r="C54" s="34"/>
      <c r="D54" s="18" t="s">
        <v>11</v>
      </c>
      <c r="E54" s="59">
        <v>4450</v>
      </c>
      <c r="F54" s="59">
        <v>0</v>
      </c>
      <c r="G54" s="59">
        <f>+E54+F54</f>
        <v>4450</v>
      </c>
    </row>
    <row r="55" spans="1:9" ht="15" customHeight="1">
      <c r="A55" s="32"/>
      <c r="B55" s="33">
        <v>32</v>
      </c>
      <c r="C55" s="34"/>
      <c r="D55" s="18" t="s">
        <v>22</v>
      </c>
      <c r="E55" s="59">
        <v>2500</v>
      </c>
      <c r="F55" s="59">
        <v>0</v>
      </c>
      <c r="G55" s="59">
        <f>+E55+F55</f>
        <v>2500</v>
      </c>
    </row>
    <row r="56" spans="1:9" ht="24" customHeight="1">
      <c r="A56" s="191" t="s">
        <v>63</v>
      </c>
      <c r="B56" s="192"/>
      <c r="C56" s="193"/>
      <c r="D56" s="53" t="s">
        <v>64</v>
      </c>
      <c r="E56" s="56">
        <f t="shared" ref="E56:G56" si="9">+E57+E61+E66+E74+E77+E71</f>
        <v>45910</v>
      </c>
      <c r="F56" s="56">
        <f t="shared" si="9"/>
        <v>82912</v>
      </c>
      <c r="G56" s="56">
        <f t="shared" si="9"/>
        <v>128822</v>
      </c>
    </row>
    <row r="57" spans="1:9" s="20" customFormat="1" ht="25.5" customHeight="1">
      <c r="A57" s="188" t="s">
        <v>32</v>
      </c>
      <c r="B57" s="189"/>
      <c r="C57" s="190"/>
      <c r="D57" s="54" t="s">
        <v>34</v>
      </c>
      <c r="E57" s="57">
        <f t="shared" ref="E57:G57" si="10">+E58</f>
        <v>4860</v>
      </c>
      <c r="F57" s="57">
        <f t="shared" si="10"/>
        <v>14000</v>
      </c>
      <c r="G57" s="57">
        <f t="shared" si="10"/>
        <v>18860</v>
      </c>
      <c r="H57" s="28"/>
      <c r="I57" s="28"/>
    </row>
    <row r="58" spans="1:9" s="20" customFormat="1">
      <c r="A58" s="168">
        <v>4</v>
      </c>
      <c r="B58" s="169"/>
      <c r="C58" s="170"/>
      <c r="D58" s="19" t="s">
        <v>45</v>
      </c>
      <c r="E58" s="58">
        <f t="shared" ref="E58:G58" si="11">+E59+E60</f>
        <v>4860</v>
      </c>
      <c r="F58" s="58">
        <f t="shared" si="11"/>
        <v>14000</v>
      </c>
      <c r="G58" s="58">
        <f t="shared" si="11"/>
        <v>18860</v>
      </c>
      <c r="H58" s="28"/>
      <c r="I58" s="28"/>
    </row>
    <row r="59" spans="1:9">
      <c r="A59" s="21"/>
      <c r="B59" s="172">
        <v>41</v>
      </c>
      <c r="C59" s="184"/>
      <c r="D59" s="18" t="s">
        <v>65</v>
      </c>
      <c r="E59" s="59">
        <v>1660</v>
      </c>
      <c r="F59" s="59">
        <v>0</v>
      </c>
      <c r="G59" s="59">
        <f>+E59+F59</f>
        <v>1660</v>
      </c>
      <c r="H59" s="29"/>
      <c r="I59" s="29"/>
    </row>
    <row r="60" spans="1:9">
      <c r="A60" s="21"/>
      <c r="B60" s="31">
        <v>42</v>
      </c>
      <c r="C60" s="35"/>
      <c r="D60" s="18" t="s">
        <v>25</v>
      </c>
      <c r="E60" s="59">
        <v>3200</v>
      </c>
      <c r="F60" s="59">
        <v>14000</v>
      </c>
      <c r="G60" s="59">
        <f>+E60+F60</f>
        <v>17200</v>
      </c>
    </row>
    <row r="61" spans="1:9" s="20" customFormat="1" ht="25.5" customHeight="1">
      <c r="A61" s="188" t="s">
        <v>33</v>
      </c>
      <c r="B61" s="189"/>
      <c r="C61" s="190"/>
      <c r="D61" s="54" t="s">
        <v>56</v>
      </c>
      <c r="E61" s="60">
        <f>+E62+E64</f>
        <v>3000</v>
      </c>
      <c r="F61" s="60">
        <f>+F62+F64</f>
        <v>0</v>
      </c>
      <c r="G61" s="60">
        <f>+G62+G64</f>
        <v>3000</v>
      </c>
    </row>
    <row r="62" spans="1:9" s="20" customFormat="1">
      <c r="A62" s="168">
        <v>3</v>
      </c>
      <c r="B62" s="169"/>
      <c r="C62" s="170"/>
      <c r="D62" s="19" t="s">
        <v>10</v>
      </c>
      <c r="E62" s="58">
        <f>+E63</f>
        <v>3000</v>
      </c>
      <c r="F62" s="58">
        <f>+F63</f>
        <v>0</v>
      </c>
      <c r="G62" s="58">
        <f>+G63</f>
        <v>3000</v>
      </c>
    </row>
    <row r="63" spans="1:9">
      <c r="A63" s="185">
        <v>32</v>
      </c>
      <c r="B63" s="186"/>
      <c r="C63" s="187"/>
      <c r="D63" s="18" t="s">
        <v>22</v>
      </c>
      <c r="E63" s="59">
        <v>3000</v>
      </c>
      <c r="F63" s="59">
        <v>0</v>
      </c>
      <c r="G63" s="59">
        <f>+E63+F63</f>
        <v>3000</v>
      </c>
    </row>
    <row r="64" spans="1:9" s="20" customFormat="1">
      <c r="A64" s="39">
        <v>4</v>
      </c>
      <c r="B64" s="40"/>
      <c r="C64" s="41"/>
      <c r="D64" s="19" t="s">
        <v>45</v>
      </c>
      <c r="E64" s="63">
        <f>+E65</f>
        <v>0</v>
      </c>
      <c r="F64" s="63">
        <f>+F65</f>
        <v>0</v>
      </c>
      <c r="G64" s="63">
        <f>+G65</f>
        <v>0</v>
      </c>
    </row>
    <row r="65" spans="1:7">
      <c r="A65" s="21"/>
      <c r="B65" s="31">
        <v>42</v>
      </c>
      <c r="C65" s="35"/>
      <c r="D65" s="18" t="s">
        <v>25</v>
      </c>
      <c r="E65" s="59">
        <v>0</v>
      </c>
      <c r="F65" s="59">
        <v>0</v>
      </c>
      <c r="G65" s="59">
        <f>+E65+F65</f>
        <v>0</v>
      </c>
    </row>
    <row r="66" spans="1:7" s="20" customFormat="1" ht="25.5" customHeight="1">
      <c r="A66" s="188" t="s">
        <v>35</v>
      </c>
      <c r="B66" s="189"/>
      <c r="C66" s="190"/>
      <c r="D66" s="54" t="s">
        <v>57</v>
      </c>
      <c r="E66" s="57">
        <f>+E67+E69</f>
        <v>25050</v>
      </c>
      <c r="F66" s="57">
        <f>+F67+F69</f>
        <v>20412</v>
      </c>
      <c r="G66" s="57">
        <f>+G67+G69</f>
        <v>45462</v>
      </c>
    </row>
    <row r="67" spans="1:7" s="20" customFormat="1">
      <c r="A67" s="168">
        <v>3</v>
      </c>
      <c r="B67" s="169"/>
      <c r="C67" s="170"/>
      <c r="D67" s="19" t="s">
        <v>10</v>
      </c>
      <c r="E67" s="58">
        <f>+E68</f>
        <v>7500</v>
      </c>
      <c r="F67" s="58">
        <f>+F68</f>
        <v>0</v>
      </c>
      <c r="G67" s="58">
        <f>+G68</f>
        <v>7500</v>
      </c>
    </row>
    <row r="68" spans="1:7">
      <c r="A68" s="185">
        <v>32</v>
      </c>
      <c r="B68" s="186"/>
      <c r="C68" s="187"/>
      <c r="D68" s="18" t="s">
        <v>22</v>
      </c>
      <c r="E68" s="59">
        <v>7500</v>
      </c>
      <c r="F68" s="59">
        <v>0</v>
      </c>
      <c r="G68" s="59">
        <f>+E68+F68</f>
        <v>7500</v>
      </c>
    </row>
    <row r="69" spans="1:7" s="20" customFormat="1">
      <c r="A69" s="168">
        <v>4</v>
      </c>
      <c r="B69" s="169"/>
      <c r="C69" s="170"/>
      <c r="D69" s="19" t="s">
        <v>12</v>
      </c>
      <c r="E69" s="58">
        <f>+E70</f>
        <v>17550</v>
      </c>
      <c r="F69" s="58">
        <f>+F70</f>
        <v>20412</v>
      </c>
      <c r="G69" s="58">
        <f>+G70</f>
        <v>37962</v>
      </c>
    </row>
    <row r="70" spans="1:7">
      <c r="A70" s="185">
        <v>42</v>
      </c>
      <c r="B70" s="186"/>
      <c r="C70" s="187"/>
      <c r="D70" s="18" t="s">
        <v>25</v>
      </c>
      <c r="E70" s="59">
        <v>17550</v>
      </c>
      <c r="F70" s="59">
        <f>15000+5412</f>
        <v>20412</v>
      </c>
      <c r="G70" s="59">
        <f>+E70+F70</f>
        <v>37962</v>
      </c>
    </row>
    <row r="71" spans="1:7" s="20" customFormat="1" ht="25.5" customHeight="1">
      <c r="A71" s="188" t="s">
        <v>92</v>
      </c>
      <c r="B71" s="189"/>
      <c r="C71" s="190"/>
      <c r="D71" s="54" t="s">
        <v>93</v>
      </c>
      <c r="E71" s="57">
        <f t="shared" ref="E71:G75" si="12">+E72</f>
        <v>6000</v>
      </c>
      <c r="F71" s="57">
        <f t="shared" si="12"/>
        <v>48500</v>
      </c>
      <c r="G71" s="57">
        <f t="shared" si="12"/>
        <v>54500</v>
      </c>
    </row>
    <row r="72" spans="1:7">
      <c r="A72" s="39">
        <v>4</v>
      </c>
      <c r="B72" s="38"/>
      <c r="C72" s="35"/>
      <c r="D72" s="19" t="s">
        <v>12</v>
      </c>
      <c r="E72" s="61">
        <f t="shared" si="12"/>
        <v>6000</v>
      </c>
      <c r="F72" s="61">
        <f t="shared" si="12"/>
        <v>48500</v>
      </c>
      <c r="G72" s="61">
        <f t="shared" si="12"/>
        <v>54500</v>
      </c>
    </row>
    <row r="73" spans="1:7">
      <c r="A73" s="185">
        <v>42</v>
      </c>
      <c r="B73" s="186"/>
      <c r="C73" s="187"/>
      <c r="D73" s="18" t="s">
        <v>25</v>
      </c>
      <c r="E73" s="59">
        <v>6000</v>
      </c>
      <c r="F73" s="59">
        <f>35000+13500</f>
        <v>48500</v>
      </c>
      <c r="G73" s="59">
        <f>+E73+F73</f>
        <v>54500</v>
      </c>
    </row>
    <row r="74" spans="1:7" s="20" customFormat="1" ht="25.5" customHeight="1">
      <c r="A74" s="188" t="s">
        <v>37</v>
      </c>
      <c r="B74" s="189"/>
      <c r="C74" s="190"/>
      <c r="D74" s="54" t="s">
        <v>59</v>
      </c>
      <c r="E74" s="57">
        <f t="shared" si="12"/>
        <v>7000</v>
      </c>
      <c r="F74" s="57">
        <f t="shared" si="12"/>
        <v>0</v>
      </c>
      <c r="G74" s="57">
        <f t="shared" si="12"/>
        <v>7000</v>
      </c>
    </row>
    <row r="75" spans="1:7">
      <c r="A75" s="21">
        <v>4</v>
      </c>
      <c r="B75" s="38"/>
      <c r="C75" s="35"/>
      <c r="D75" s="19" t="s">
        <v>12</v>
      </c>
      <c r="E75" s="61">
        <f t="shared" si="12"/>
        <v>7000</v>
      </c>
      <c r="F75" s="61">
        <f t="shared" si="12"/>
        <v>0</v>
      </c>
      <c r="G75" s="61">
        <f t="shared" si="12"/>
        <v>7000</v>
      </c>
    </row>
    <row r="76" spans="1:7">
      <c r="A76" s="21"/>
      <c r="B76" s="31">
        <v>42</v>
      </c>
      <c r="C76" s="35"/>
      <c r="D76" s="18" t="s">
        <v>25</v>
      </c>
      <c r="E76" s="59">
        <v>7000</v>
      </c>
      <c r="F76" s="59">
        <v>0</v>
      </c>
      <c r="G76" s="59">
        <f>+E76+F76</f>
        <v>7000</v>
      </c>
    </row>
    <row r="77" spans="1:7" s="20" customFormat="1" ht="25.5">
      <c r="A77" s="188" t="s">
        <v>38</v>
      </c>
      <c r="B77" s="189"/>
      <c r="C77" s="190"/>
      <c r="D77" s="54" t="s">
        <v>60</v>
      </c>
      <c r="E77" s="57">
        <f>+E78+E80</f>
        <v>0</v>
      </c>
      <c r="F77" s="57">
        <f>+F78+F80</f>
        <v>0</v>
      </c>
      <c r="G77" s="57">
        <f>+G78+G80</f>
        <v>0</v>
      </c>
    </row>
    <row r="78" spans="1:7">
      <c r="A78" s="21">
        <v>3</v>
      </c>
      <c r="B78" s="31"/>
      <c r="C78" s="35"/>
      <c r="D78" s="19" t="s">
        <v>10</v>
      </c>
      <c r="E78" s="59">
        <f>+E79</f>
        <v>0</v>
      </c>
      <c r="F78" s="59">
        <f>+F79</f>
        <v>0</v>
      </c>
      <c r="G78" s="59">
        <f>+G79</f>
        <v>0</v>
      </c>
    </row>
    <row r="79" spans="1:7">
      <c r="A79" s="21"/>
      <c r="B79" s="31">
        <v>32</v>
      </c>
      <c r="C79" s="35"/>
      <c r="D79" s="18" t="s">
        <v>22</v>
      </c>
      <c r="E79" s="59">
        <v>0</v>
      </c>
      <c r="F79" s="59">
        <v>0</v>
      </c>
      <c r="G79" s="59">
        <f>+E79+F79</f>
        <v>0</v>
      </c>
    </row>
    <row r="80" spans="1:7">
      <c r="A80" s="21">
        <v>4</v>
      </c>
      <c r="B80" s="31"/>
      <c r="C80" s="35"/>
      <c r="D80" s="19" t="s">
        <v>12</v>
      </c>
      <c r="E80" s="59">
        <f>+E81</f>
        <v>0</v>
      </c>
      <c r="F80" s="59">
        <f>+F81</f>
        <v>0</v>
      </c>
      <c r="G80" s="59">
        <f>+G81</f>
        <v>0</v>
      </c>
    </row>
    <row r="81" spans="1:7" ht="27" customHeight="1">
      <c r="A81" s="21"/>
      <c r="B81" s="31">
        <v>42</v>
      </c>
      <c r="C81" s="35"/>
      <c r="D81" s="18" t="s">
        <v>25</v>
      </c>
      <c r="E81" s="59">
        <v>0</v>
      </c>
      <c r="F81" s="59">
        <v>0</v>
      </c>
      <c r="G81" s="59">
        <f>+E81+F81</f>
        <v>0</v>
      </c>
    </row>
    <row r="83" spans="1:7">
      <c r="C83" s="52"/>
    </row>
  </sheetData>
  <mergeCells count="53">
    <mergeCell ref="A5:G5"/>
    <mergeCell ref="A6:G6"/>
    <mergeCell ref="A10:C10"/>
    <mergeCell ref="A53:C53"/>
    <mergeCell ref="A12:C12"/>
    <mergeCell ref="A48:C48"/>
    <mergeCell ref="A46:C46"/>
    <mergeCell ref="A45:C45"/>
    <mergeCell ref="A52:C52"/>
    <mergeCell ref="A11:C11"/>
    <mergeCell ref="A49:C49"/>
    <mergeCell ref="A36:C36"/>
    <mergeCell ref="A44:C44"/>
    <mergeCell ref="A38:C38"/>
    <mergeCell ref="A39:C39"/>
    <mergeCell ref="A25:C25"/>
    <mergeCell ref="A57:C57"/>
    <mergeCell ref="A58:C58"/>
    <mergeCell ref="A13:C13"/>
    <mergeCell ref="A17:C17"/>
    <mergeCell ref="A21:C21"/>
    <mergeCell ref="A28:C28"/>
    <mergeCell ref="A32:C32"/>
    <mergeCell ref="A29:C29"/>
    <mergeCell ref="A51:C51"/>
    <mergeCell ref="A40:C40"/>
    <mergeCell ref="A42:C42"/>
    <mergeCell ref="A33:C33"/>
    <mergeCell ref="A35:C35"/>
    <mergeCell ref="A26:C26"/>
    <mergeCell ref="A77:C77"/>
    <mergeCell ref="A66:C66"/>
    <mergeCell ref="A67:C67"/>
    <mergeCell ref="A68:C68"/>
    <mergeCell ref="A69:C69"/>
    <mergeCell ref="A71:C71"/>
    <mergeCell ref="A73:C73"/>
    <mergeCell ref="A3:G3"/>
    <mergeCell ref="A1:G1"/>
    <mergeCell ref="B59:C59"/>
    <mergeCell ref="A70:C70"/>
    <mergeCell ref="A74:C74"/>
    <mergeCell ref="A56:C56"/>
    <mergeCell ref="A61:C61"/>
    <mergeCell ref="A62:C62"/>
    <mergeCell ref="A63:C63"/>
    <mergeCell ref="A9:C9"/>
    <mergeCell ref="A16:C16"/>
    <mergeCell ref="A20:C20"/>
    <mergeCell ref="B14:C14"/>
    <mergeCell ref="B15:C15"/>
    <mergeCell ref="B18:C18"/>
    <mergeCell ref="B19:C19"/>
  </mergeCells>
  <pageMargins left="0.7" right="0.7" top="0.75" bottom="0.75" header="0.3" footer="0.3"/>
  <pageSetup paperSize="9"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037F-20FD-4599-BE73-83620152FF27}">
  <dimension ref="A1:A91"/>
  <sheetViews>
    <sheetView workbookViewId="0">
      <selection activeCell="A91" sqref="A91"/>
    </sheetView>
  </sheetViews>
  <sheetFormatPr defaultRowHeight="15"/>
  <cols>
    <col min="1" max="1" width="116.28515625" customWidth="1"/>
  </cols>
  <sheetData>
    <row r="1" spans="1:1" ht="15.75">
      <c r="A1" s="75" t="s">
        <v>117</v>
      </c>
    </row>
    <row r="2" spans="1:1" ht="15.75">
      <c r="A2" s="76"/>
    </row>
    <row r="3" spans="1:1" ht="15.75">
      <c r="A3" s="76" t="s">
        <v>118</v>
      </c>
    </row>
    <row r="4" spans="1:1" ht="15.75">
      <c r="A4" s="76" t="s">
        <v>119</v>
      </c>
    </row>
    <row r="5" spans="1:1">
      <c r="A5" s="77"/>
    </row>
    <row r="6" spans="1:1">
      <c r="A6" s="78" t="s">
        <v>120</v>
      </c>
    </row>
    <row r="7" spans="1:1">
      <c r="A7" s="77"/>
    </row>
    <row r="8" spans="1:1" ht="45">
      <c r="A8" s="132" t="s">
        <v>250</v>
      </c>
    </row>
    <row r="9" spans="1:1">
      <c r="A9" s="79"/>
    </row>
    <row r="10" spans="1:1" ht="60">
      <c r="A10" s="132" t="s">
        <v>251</v>
      </c>
    </row>
    <row r="11" spans="1:1">
      <c r="A11" s="79"/>
    </row>
    <row r="12" spans="1:1">
      <c r="A12" s="79" t="s">
        <v>221</v>
      </c>
    </row>
    <row r="13" spans="1:1">
      <c r="A13" s="79" t="s">
        <v>222</v>
      </c>
    </row>
    <row r="14" spans="1:1">
      <c r="A14" s="79" t="s">
        <v>223</v>
      </c>
    </row>
    <row r="15" spans="1:1">
      <c r="A15" s="79" t="s">
        <v>224</v>
      </c>
    </row>
    <row r="16" spans="1:1">
      <c r="A16" s="79" t="s">
        <v>225</v>
      </c>
    </row>
    <row r="17" spans="1:1">
      <c r="A17" s="79" t="s">
        <v>226</v>
      </c>
    </row>
    <row r="18" spans="1:1">
      <c r="A18" s="79" t="s">
        <v>227</v>
      </c>
    </row>
    <row r="19" spans="1:1">
      <c r="A19" s="79" t="s">
        <v>121</v>
      </c>
    </row>
    <row r="20" spans="1:1">
      <c r="A20" s="79"/>
    </row>
    <row r="21" spans="1:1">
      <c r="A21" s="79"/>
    </row>
    <row r="22" spans="1:1">
      <c r="A22" s="79"/>
    </row>
    <row r="23" spans="1:1">
      <c r="A23" s="79"/>
    </row>
    <row r="24" spans="1:1" ht="30">
      <c r="A24" s="133" t="s">
        <v>252</v>
      </c>
    </row>
    <row r="25" spans="1:1" ht="30">
      <c r="A25" s="132" t="s">
        <v>253</v>
      </c>
    </row>
    <row r="26" spans="1:1" ht="30">
      <c r="A26" s="132" t="s">
        <v>254</v>
      </c>
    </row>
    <row r="27" spans="1:1" ht="30">
      <c r="A27" s="132" t="s">
        <v>255</v>
      </c>
    </row>
    <row r="28" spans="1:1">
      <c r="A28" s="79"/>
    </row>
    <row r="29" spans="1:1" ht="30">
      <c r="A29" s="132" t="s">
        <v>256</v>
      </c>
    </row>
    <row r="30" spans="1:1">
      <c r="A30" s="79" t="s">
        <v>228</v>
      </c>
    </row>
    <row r="31" spans="1:1" ht="30">
      <c r="A31" s="132" t="s">
        <v>257</v>
      </c>
    </row>
    <row r="32" spans="1:1">
      <c r="A32" s="79" t="s">
        <v>122</v>
      </c>
    </row>
    <row r="33" spans="1:1" ht="60">
      <c r="A33" s="132" t="s">
        <v>258</v>
      </c>
    </row>
    <row r="34" spans="1:1">
      <c r="A34" s="79"/>
    </row>
    <row r="35" spans="1:1" ht="30">
      <c r="A35" s="133" t="s">
        <v>259</v>
      </c>
    </row>
    <row r="36" spans="1:1" ht="30">
      <c r="A36" s="132" t="s">
        <v>260</v>
      </c>
    </row>
    <row r="37" spans="1:1" ht="30">
      <c r="A37" s="132" t="s">
        <v>261</v>
      </c>
    </row>
    <row r="38" spans="1:1">
      <c r="A38" s="79" t="s">
        <v>123</v>
      </c>
    </row>
    <row r="39" spans="1:1">
      <c r="A39" s="79" t="s">
        <v>214</v>
      </c>
    </row>
    <row r="40" spans="1:1" ht="30">
      <c r="A40" s="132" t="s">
        <v>262</v>
      </c>
    </row>
    <row r="41" spans="1:1" ht="30">
      <c r="A41" s="132" t="s">
        <v>271</v>
      </c>
    </row>
    <row r="42" spans="1:1">
      <c r="A42" s="79"/>
    </row>
    <row r="43" spans="1:1" ht="30">
      <c r="A43" s="133" t="s">
        <v>263</v>
      </c>
    </row>
    <row r="44" spans="1:1">
      <c r="A44" s="79" t="s">
        <v>124</v>
      </c>
    </row>
    <row r="45" spans="1:1" ht="30">
      <c r="A45" s="132" t="s">
        <v>264</v>
      </c>
    </row>
    <row r="46" spans="1:1" ht="30">
      <c r="A46" s="132" t="s">
        <v>265</v>
      </c>
    </row>
    <row r="47" spans="1:1">
      <c r="A47" s="79" t="s">
        <v>125</v>
      </c>
    </row>
    <row r="48" spans="1:1">
      <c r="A48" s="79" t="s">
        <v>126</v>
      </c>
    </row>
    <row r="49" spans="1:1">
      <c r="A49" s="79"/>
    </row>
    <row r="50" spans="1:1" ht="45">
      <c r="A50" s="132" t="s">
        <v>266</v>
      </c>
    </row>
    <row r="51" spans="1:1">
      <c r="A51" s="79"/>
    </row>
    <row r="52" spans="1:1" ht="30">
      <c r="A52" s="133" t="s">
        <v>267</v>
      </c>
    </row>
    <row r="53" spans="1:1" ht="30">
      <c r="A53" s="132" t="s">
        <v>268</v>
      </c>
    </row>
    <row r="54" spans="1:1" ht="45">
      <c r="A54" s="132" t="s">
        <v>269</v>
      </c>
    </row>
    <row r="55" spans="1:1" ht="30">
      <c r="A55" s="132" t="s">
        <v>270</v>
      </c>
    </row>
    <row r="56" spans="1:1">
      <c r="A56" s="79"/>
    </row>
    <row r="57" spans="1:1">
      <c r="A57" s="80" t="s">
        <v>229</v>
      </c>
    </row>
    <row r="58" spans="1:1">
      <c r="A58" s="79" t="s">
        <v>127</v>
      </c>
    </row>
    <row r="59" spans="1:1">
      <c r="A59" s="79"/>
    </row>
    <row r="60" spans="1:1">
      <c r="A60" s="79"/>
    </row>
    <row r="61" spans="1:1">
      <c r="A61" s="79"/>
    </row>
    <row r="62" spans="1:1">
      <c r="A62" s="79"/>
    </row>
    <row r="63" spans="1:1">
      <c r="A63" s="79"/>
    </row>
    <row r="64" spans="1:1">
      <c r="A64" s="79"/>
    </row>
    <row r="65" spans="1:1">
      <c r="A65" s="79"/>
    </row>
    <row r="66" spans="1:1">
      <c r="A66" s="80" t="s">
        <v>128</v>
      </c>
    </row>
    <row r="67" spans="1:1">
      <c r="A67" s="79"/>
    </row>
    <row r="68" spans="1:1" ht="30">
      <c r="A68" s="132" t="s">
        <v>272</v>
      </c>
    </row>
    <row r="69" spans="1:1">
      <c r="A69" s="79"/>
    </row>
    <row r="70" spans="1:1">
      <c r="A70" s="79" t="s">
        <v>129</v>
      </c>
    </row>
    <row r="71" spans="1:1">
      <c r="A71" s="79"/>
    </row>
    <row r="72" spans="1:1">
      <c r="A72" s="79"/>
    </row>
    <row r="73" spans="1:1" ht="30">
      <c r="A73" s="133" t="s">
        <v>273</v>
      </c>
    </row>
    <row r="74" spans="1:1" ht="90">
      <c r="A74" s="132" t="s">
        <v>274</v>
      </c>
    </row>
    <row r="75" spans="1:1" ht="30">
      <c r="A75" s="133" t="s">
        <v>275</v>
      </c>
    </row>
    <row r="76" spans="1:1" ht="30">
      <c r="A76" s="133" t="s">
        <v>276</v>
      </c>
    </row>
    <row r="77" spans="1:1">
      <c r="A77" s="80"/>
    </row>
    <row r="78" spans="1:1">
      <c r="A78" s="80" t="s">
        <v>230</v>
      </c>
    </row>
    <row r="79" spans="1:1" ht="30">
      <c r="A79" s="132" t="s">
        <v>277</v>
      </c>
    </row>
    <row r="80" spans="1:1">
      <c r="A80" s="80"/>
    </row>
    <row r="81" spans="1:1" ht="45">
      <c r="A81" s="133" t="s">
        <v>278</v>
      </c>
    </row>
    <row r="82" spans="1:1" ht="75">
      <c r="A82" s="132" t="s">
        <v>279</v>
      </c>
    </row>
    <row r="83" spans="1:1">
      <c r="A83" s="79"/>
    </row>
    <row r="84" spans="1:1" ht="30">
      <c r="A84" s="133" t="s">
        <v>280</v>
      </c>
    </row>
    <row r="85" spans="1:1" ht="45">
      <c r="A85" s="132" t="s">
        <v>281</v>
      </c>
    </row>
    <row r="86" spans="1:1">
      <c r="A86" s="79"/>
    </row>
    <row r="87" spans="1:1" ht="45">
      <c r="A87" s="133" t="s">
        <v>282</v>
      </c>
    </row>
    <row r="88" spans="1:1">
      <c r="A88" s="79"/>
    </row>
    <row r="89" spans="1:1">
      <c r="A89" s="80" t="s">
        <v>231</v>
      </c>
    </row>
    <row r="90" spans="1:1">
      <c r="A90" s="79"/>
    </row>
    <row r="91" spans="1:1">
      <c r="A91" s="80" t="s">
        <v>232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07C8D-99B9-4292-BD9B-BE321DB30B72}">
  <sheetPr>
    <pageSetUpPr fitToPage="1"/>
  </sheetPr>
  <dimension ref="A1:G99"/>
  <sheetViews>
    <sheetView tabSelected="1" topLeftCell="A85" workbookViewId="0">
      <selection activeCell="A97" sqref="A97"/>
    </sheetView>
  </sheetViews>
  <sheetFormatPr defaultRowHeight="15"/>
  <cols>
    <col min="1" max="1" width="65.42578125" customWidth="1"/>
    <col min="2" max="2" width="19.140625" customWidth="1"/>
    <col min="3" max="3" width="10.140625" customWidth="1"/>
  </cols>
  <sheetData>
    <row r="1" spans="1:7" ht="18">
      <c r="A1" s="301" t="s">
        <v>130</v>
      </c>
      <c r="B1" s="301"/>
      <c r="C1" s="301"/>
      <c r="D1" s="301"/>
      <c r="E1" s="301"/>
      <c r="F1" s="301"/>
      <c r="G1" s="301"/>
    </row>
    <row r="2" spans="1:7" ht="15.75">
      <c r="A2" s="112"/>
    </row>
    <row r="3" spans="1:7" ht="15.75">
      <c r="A3" s="300" t="s">
        <v>131</v>
      </c>
      <c r="B3" s="300"/>
      <c r="C3" s="300"/>
      <c r="D3" s="300"/>
      <c r="E3" s="300"/>
      <c r="F3" s="300"/>
      <c r="G3" s="300"/>
    </row>
    <row r="4" spans="1:7" ht="15.75">
      <c r="A4" s="112"/>
    </row>
    <row r="5" spans="1:7" ht="15.75">
      <c r="A5" s="300" t="s">
        <v>132</v>
      </c>
      <c r="B5" s="300"/>
      <c r="C5" s="300"/>
      <c r="D5" s="300"/>
      <c r="E5" s="300"/>
      <c r="F5" s="300"/>
      <c r="G5" s="300"/>
    </row>
    <row r="6" spans="1:7" ht="16.5" thickBot="1">
      <c r="A6" s="113"/>
    </row>
    <row r="7" spans="1:7" ht="16.5" thickBot="1">
      <c r="A7" s="239" t="s">
        <v>133</v>
      </c>
      <c r="B7" s="240"/>
      <c r="C7" s="240"/>
      <c r="D7" s="240"/>
      <c r="E7" s="240"/>
      <c r="F7" s="240"/>
      <c r="G7" s="241"/>
    </row>
    <row r="8" spans="1:7">
      <c r="A8" s="242" t="s">
        <v>134</v>
      </c>
      <c r="B8" s="243"/>
      <c r="C8" s="243"/>
      <c r="D8" s="243"/>
      <c r="E8" s="243"/>
      <c r="F8" s="243"/>
      <c r="G8" s="244"/>
    </row>
    <row r="9" spans="1:7">
      <c r="A9" s="245" t="s">
        <v>212</v>
      </c>
      <c r="B9" s="246"/>
      <c r="C9" s="246"/>
      <c r="D9" s="246"/>
      <c r="E9" s="246"/>
      <c r="F9" s="246"/>
      <c r="G9" s="247"/>
    </row>
    <row r="10" spans="1:7">
      <c r="A10" s="245" t="s">
        <v>193</v>
      </c>
      <c r="B10" s="246"/>
      <c r="C10" s="246"/>
      <c r="D10" s="246"/>
      <c r="E10" s="246"/>
      <c r="F10" s="246"/>
      <c r="G10" s="247"/>
    </row>
    <row r="11" spans="1:7">
      <c r="A11" s="245" t="s">
        <v>135</v>
      </c>
      <c r="B11" s="246"/>
      <c r="C11" s="246"/>
      <c r="D11" s="246"/>
      <c r="E11" s="246"/>
      <c r="F11" s="246"/>
      <c r="G11" s="247"/>
    </row>
    <row r="12" spans="1:7" ht="15.75" thickBot="1">
      <c r="A12" s="251" t="s">
        <v>194</v>
      </c>
      <c r="B12" s="252"/>
      <c r="C12" s="252"/>
      <c r="D12" s="252"/>
      <c r="E12" s="252"/>
      <c r="F12" s="252"/>
      <c r="G12" s="253"/>
    </row>
    <row r="13" spans="1:7">
      <c r="A13" s="248" t="s">
        <v>136</v>
      </c>
      <c r="B13" s="249"/>
      <c r="C13" s="249"/>
      <c r="D13" s="249"/>
      <c r="E13" s="249"/>
      <c r="F13" s="249"/>
      <c r="G13" s="250"/>
    </row>
    <row r="14" spans="1:7">
      <c r="A14" s="211" t="s">
        <v>137</v>
      </c>
      <c r="B14" s="212"/>
      <c r="C14" s="212"/>
      <c r="D14" s="212"/>
      <c r="E14" s="212"/>
      <c r="F14" s="212"/>
      <c r="G14" s="213"/>
    </row>
    <row r="15" spans="1:7">
      <c r="A15" s="214"/>
      <c r="B15" s="215"/>
      <c r="C15" s="215"/>
      <c r="D15" s="215"/>
      <c r="E15" s="215"/>
      <c r="F15" s="215"/>
      <c r="G15" s="216"/>
    </row>
    <row r="16" spans="1:7">
      <c r="A16" s="214" t="s">
        <v>138</v>
      </c>
      <c r="B16" s="215"/>
      <c r="C16" s="215"/>
      <c r="D16" s="215"/>
      <c r="E16" s="215"/>
      <c r="F16" s="215"/>
      <c r="G16" s="216"/>
    </row>
    <row r="17" spans="1:7" ht="15.75" thickBot="1">
      <c r="A17" s="217" t="s">
        <v>139</v>
      </c>
      <c r="B17" s="218"/>
      <c r="C17" s="218"/>
      <c r="D17" s="218"/>
      <c r="E17" s="218"/>
      <c r="F17" s="218"/>
      <c r="G17" s="219"/>
    </row>
    <row r="18" spans="1:7" ht="15.75" thickBot="1">
      <c r="A18" s="220" t="s">
        <v>140</v>
      </c>
      <c r="B18" s="221"/>
      <c r="C18" s="221"/>
      <c r="D18" s="221"/>
      <c r="E18" s="221"/>
      <c r="F18" s="221"/>
      <c r="G18" s="222"/>
    </row>
    <row r="19" spans="1:7" ht="15.75" thickBot="1">
      <c r="A19" s="223" t="s">
        <v>141</v>
      </c>
      <c r="B19" s="224"/>
      <c r="C19" s="224"/>
      <c r="D19" s="225"/>
      <c r="E19" s="209" t="s">
        <v>142</v>
      </c>
      <c r="F19" s="229"/>
      <c r="G19" s="210"/>
    </row>
    <row r="20" spans="1:7" ht="15.75" thickBot="1">
      <c r="A20" s="226"/>
      <c r="B20" s="227"/>
      <c r="C20" s="227"/>
      <c r="D20" s="228"/>
      <c r="E20" s="114" t="s">
        <v>143</v>
      </c>
      <c r="F20" s="114" t="s">
        <v>215</v>
      </c>
      <c r="G20" s="114" t="s">
        <v>216</v>
      </c>
    </row>
    <row r="21" spans="1:7">
      <c r="A21" s="230" t="s">
        <v>144</v>
      </c>
      <c r="B21" s="231"/>
      <c r="C21" s="231"/>
      <c r="D21" s="232"/>
      <c r="E21" s="233">
        <v>3352048</v>
      </c>
      <c r="F21" s="233">
        <v>209273</v>
      </c>
      <c r="G21" s="233">
        <v>3561321</v>
      </c>
    </row>
    <row r="22" spans="1:7">
      <c r="A22" s="236" t="s">
        <v>197</v>
      </c>
      <c r="B22" s="237"/>
      <c r="C22" s="237"/>
      <c r="D22" s="238"/>
      <c r="E22" s="234"/>
      <c r="F22" s="234"/>
      <c r="G22" s="234"/>
    </row>
    <row r="23" spans="1:7" ht="15" customHeight="1">
      <c r="A23" s="236" t="s">
        <v>198</v>
      </c>
      <c r="B23" s="237"/>
      <c r="C23" s="237"/>
      <c r="D23" s="238"/>
      <c r="E23" s="234"/>
      <c r="F23" s="234"/>
      <c r="G23" s="234"/>
    </row>
    <row r="24" spans="1:7" ht="15" customHeight="1">
      <c r="A24" s="259" t="s">
        <v>199</v>
      </c>
      <c r="B24" s="260"/>
      <c r="C24" s="260"/>
      <c r="D24" s="261"/>
      <c r="E24" s="234"/>
      <c r="F24" s="234"/>
      <c r="G24" s="234"/>
    </row>
    <row r="25" spans="1:7" ht="81" customHeight="1">
      <c r="A25" s="258" t="s">
        <v>233</v>
      </c>
      <c r="B25" s="237"/>
      <c r="C25" s="237"/>
      <c r="D25" s="238"/>
      <c r="E25" s="234"/>
      <c r="F25" s="234"/>
      <c r="G25" s="234"/>
    </row>
    <row r="26" spans="1:7" ht="30" customHeight="1">
      <c r="A26" s="258" t="s">
        <v>195</v>
      </c>
      <c r="B26" s="237"/>
      <c r="C26" s="237"/>
      <c r="D26" s="238"/>
      <c r="E26" s="234"/>
      <c r="F26" s="234"/>
      <c r="G26" s="234"/>
    </row>
    <row r="27" spans="1:7" ht="45" customHeight="1">
      <c r="A27" s="258" t="s">
        <v>196</v>
      </c>
      <c r="B27" s="237"/>
      <c r="C27" s="237"/>
      <c r="D27" s="238"/>
      <c r="E27" s="234"/>
      <c r="F27" s="234"/>
      <c r="G27" s="234"/>
    </row>
    <row r="28" spans="1:7" ht="42.75" customHeight="1">
      <c r="A28" s="254" t="s">
        <v>234</v>
      </c>
      <c r="B28" s="255"/>
      <c r="C28" s="255"/>
      <c r="D28" s="256"/>
      <c r="E28" s="234"/>
      <c r="F28" s="234"/>
      <c r="G28" s="234"/>
    </row>
    <row r="29" spans="1:7" ht="15" customHeight="1" thickBot="1">
      <c r="A29" s="257"/>
      <c r="B29" s="255"/>
      <c r="C29" s="255"/>
      <c r="D29" s="256"/>
      <c r="E29" s="234"/>
      <c r="F29" s="234"/>
      <c r="G29" s="234"/>
    </row>
    <row r="30" spans="1:7" ht="15.75" thickBot="1">
      <c r="A30" s="220" t="s">
        <v>145</v>
      </c>
      <c r="B30" s="221"/>
      <c r="C30" s="221"/>
      <c r="D30" s="221"/>
      <c r="E30" s="221"/>
      <c r="F30" s="221"/>
      <c r="G30" s="222"/>
    </row>
    <row r="31" spans="1:7" ht="15.75" thickBot="1">
      <c r="A31" s="223" t="s">
        <v>141</v>
      </c>
      <c r="B31" s="224"/>
      <c r="C31" s="224"/>
      <c r="D31" s="225"/>
      <c r="E31" s="209" t="s">
        <v>142</v>
      </c>
      <c r="F31" s="229"/>
      <c r="G31" s="210"/>
    </row>
    <row r="32" spans="1:7" ht="15.75" thickBot="1">
      <c r="A32" s="226"/>
      <c r="B32" s="227"/>
      <c r="C32" s="227"/>
      <c r="D32" s="228"/>
      <c r="E32" s="114" t="s">
        <v>143</v>
      </c>
      <c r="F32" s="114" t="s">
        <v>215</v>
      </c>
      <c r="G32" s="114" t="s">
        <v>216</v>
      </c>
    </row>
    <row r="33" spans="1:7" ht="30" customHeight="1">
      <c r="A33" s="230" t="s">
        <v>146</v>
      </c>
      <c r="B33" s="231"/>
      <c r="C33" s="231"/>
      <c r="D33" s="232"/>
      <c r="E33" s="233">
        <v>30000</v>
      </c>
      <c r="F33" s="233">
        <v>0</v>
      </c>
      <c r="G33" s="233">
        <v>30000</v>
      </c>
    </row>
    <row r="34" spans="1:7" ht="30" customHeight="1">
      <c r="A34" s="211" t="s">
        <v>147</v>
      </c>
      <c r="B34" s="212"/>
      <c r="C34" s="212"/>
      <c r="D34" s="213"/>
      <c r="E34" s="234"/>
      <c r="F34" s="234"/>
      <c r="G34" s="234"/>
    </row>
    <row r="35" spans="1:7" ht="45" customHeight="1">
      <c r="A35" s="211" t="s">
        <v>200</v>
      </c>
      <c r="B35" s="212"/>
      <c r="C35" s="212"/>
      <c r="D35" s="213"/>
      <c r="E35" s="234"/>
      <c r="F35" s="234"/>
      <c r="G35" s="234"/>
    </row>
    <row r="36" spans="1:7" ht="30" customHeight="1">
      <c r="A36" s="211" t="s">
        <v>148</v>
      </c>
      <c r="B36" s="212"/>
      <c r="C36" s="212"/>
      <c r="D36" s="213"/>
      <c r="E36" s="234"/>
      <c r="F36" s="234"/>
      <c r="G36" s="234"/>
    </row>
    <row r="37" spans="1:7" ht="15" customHeight="1">
      <c r="A37" s="236" t="s">
        <v>201</v>
      </c>
      <c r="B37" s="237"/>
      <c r="C37" s="237"/>
      <c r="D37" s="238"/>
      <c r="E37" s="234"/>
      <c r="F37" s="234"/>
      <c r="G37" s="234"/>
    </row>
    <row r="38" spans="1:7" ht="15" customHeight="1">
      <c r="A38" s="236" t="s">
        <v>202</v>
      </c>
      <c r="B38" s="237"/>
      <c r="C38" s="237"/>
      <c r="D38" s="238"/>
      <c r="E38" s="234"/>
      <c r="F38" s="234"/>
      <c r="G38" s="234"/>
    </row>
    <row r="39" spans="1:7" ht="15" customHeight="1">
      <c r="A39" s="211" t="s">
        <v>203</v>
      </c>
      <c r="B39" s="212"/>
      <c r="C39" s="212"/>
      <c r="D39" s="213"/>
      <c r="E39" s="234"/>
      <c r="F39" s="234"/>
      <c r="G39" s="234"/>
    </row>
    <row r="40" spans="1:7" ht="15" customHeight="1">
      <c r="A40" s="262" t="s">
        <v>235</v>
      </c>
      <c r="B40" s="263"/>
      <c r="C40" s="263"/>
      <c r="D40" s="264"/>
      <c r="E40" s="234"/>
      <c r="F40" s="234"/>
      <c r="G40" s="234"/>
    </row>
    <row r="41" spans="1:7" ht="15" customHeight="1" thickBot="1">
      <c r="A41" s="217"/>
      <c r="B41" s="218"/>
      <c r="C41" s="218"/>
      <c r="D41" s="219"/>
      <c r="E41" s="235"/>
      <c r="F41" s="235"/>
      <c r="G41" s="235"/>
    </row>
    <row r="42" spans="1:7" ht="15.75" thickBot="1">
      <c r="A42" s="220" t="s">
        <v>149</v>
      </c>
      <c r="B42" s="221"/>
      <c r="C42" s="221"/>
      <c r="D42" s="221"/>
      <c r="E42" s="221"/>
      <c r="F42" s="221"/>
      <c r="G42" s="222"/>
    </row>
    <row r="43" spans="1:7" ht="15.75" thickBot="1">
      <c r="A43" s="223" t="s">
        <v>141</v>
      </c>
      <c r="B43" s="224"/>
      <c r="C43" s="224"/>
      <c r="D43" s="225"/>
      <c r="E43" s="209" t="s">
        <v>142</v>
      </c>
      <c r="F43" s="229"/>
      <c r="G43" s="210"/>
    </row>
    <row r="44" spans="1:7" ht="15.75" thickBot="1">
      <c r="A44" s="226"/>
      <c r="B44" s="227"/>
      <c r="C44" s="227"/>
      <c r="D44" s="228"/>
      <c r="E44" s="114" t="s">
        <v>143</v>
      </c>
      <c r="F44" s="114" t="s">
        <v>215</v>
      </c>
      <c r="G44" s="114" t="s">
        <v>216</v>
      </c>
    </row>
    <row r="45" spans="1:7" ht="75" customHeight="1">
      <c r="A45" s="265" t="s">
        <v>213</v>
      </c>
      <c r="B45" s="231"/>
      <c r="C45" s="231"/>
      <c r="D45" s="232"/>
      <c r="E45" s="233">
        <v>6950</v>
      </c>
      <c r="F45" s="233">
        <v>0</v>
      </c>
      <c r="G45" s="233">
        <v>6950</v>
      </c>
    </row>
    <row r="46" spans="1:7" ht="15" customHeight="1">
      <c r="A46" s="211" t="s">
        <v>204</v>
      </c>
      <c r="B46" s="212"/>
      <c r="C46" s="212"/>
      <c r="D46" s="213"/>
      <c r="E46" s="234"/>
      <c r="F46" s="234"/>
      <c r="G46" s="234"/>
    </row>
    <row r="47" spans="1:7" ht="15" customHeight="1">
      <c r="A47" s="211" t="s">
        <v>205</v>
      </c>
      <c r="B47" s="212"/>
      <c r="C47" s="212"/>
      <c r="D47" s="213"/>
      <c r="E47" s="234"/>
      <c r="F47" s="234"/>
      <c r="G47" s="234"/>
    </row>
    <row r="48" spans="1:7" ht="15" customHeight="1">
      <c r="A48" s="262" t="s">
        <v>235</v>
      </c>
      <c r="B48" s="263"/>
      <c r="C48" s="263"/>
      <c r="D48" s="264"/>
      <c r="E48" s="234"/>
      <c r="F48" s="234"/>
      <c r="G48" s="234"/>
    </row>
    <row r="49" spans="1:7" ht="15.75" thickBot="1">
      <c r="A49" s="211"/>
      <c r="B49" s="212"/>
      <c r="C49" s="212"/>
      <c r="D49" s="213"/>
      <c r="E49" s="234"/>
      <c r="F49" s="234"/>
      <c r="G49" s="234"/>
    </row>
    <row r="50" spans="1:7" ht="15.75" thickBot="1">
      <c r="A50" s="220" t="s">
        <v>150</v>
      </c>
      <c r="B50" s="221"/>
      <c r="C50" s="221"/>
      <c r="D50" s="221"/>
      <c r="E50" s="221"/>
      <c r="F50" s="221"/>
      <c r="G50" s="222"/>
    </row>
    <row r="51" spans="1:7" ht="15.75" thickBot="1">
      <c r="A51" s="223" t="s">
        <v>141</v>
      </c>
      <c r="B51" s="224"/>
      <c r="C51" s="224"/>
      <c r="D51" s="225"/>
      <c r="E51" s="209" t="s">
        <v>142</v>
      </c>
      <c r="F51" s="229"/>
      <c r="G51" s="210"/>
    </row>
    <row r="52" spans="1:7" ht="15.75" thickBot="1">
      <c r="A52" s="226"/>
      <c r="B52" s="227"/>
      <c r="C52" s="227"/>
      <c r="D52" s="228"/>
      <c r="E52" s="114" t="s">
        <v>143</v>
      </c>
      <c r="F52" s="114" t="s">
        <v>215</v>
      </c>
      <c r="G52" s="114" t="s">
        <v>216</v>
      </c>
    </row>
    <row r="53" spans="1:7" ht="30" customHeight="1">
      <c r="A53" s="230" t="s">
        <v>206</v>
      </c>
      <c r="B53" s="231"/>
      <c r="C53" s="231"/>
      <c r="D53" s="232"/>
      <c r="E53" s="233">
        <v>45910</v>
      </c>
      <c r="F53" s="233">
        <v>82912</v>
      </c>
      <c r="G53" s="233">
        <v>128822</v>
      </c>
    </row>
    <row r="54" spans="1:7" ht="30" customHeight="1">
      <c r="A54" s="211" t="s">
        <v>151</v>
      </c>
      <c r="B54" s="212"/>
      <c r="C54" s="212"/>
      <c r="D54" s="213"/>
      <c r="E54" s="234"/>
      <c r="F54" s="234"/>
      <c r="G54" s="234"/>
    </row>
    <row r="55" spans="1:7" ht="30" customHeight="1">
      <c r="A55" s="211" t="s">
        <v>152</v>
      </c>
      <c r="B55" s="212"/>
      <c r="C55" s="212"/>
      <c r="D55" s="213"/>
      <c r="E55" s="234"/>
      <c r="F55" s="234"/>
      <c r="G55" s="234"/>
    </row>
    <row r="56" spans="1:7" ht="45" customHeight="1">
      <c r="A56" s="266" t="s">
        <v>236</v>
      </c>
      <c r="B56" s="212"/>
      <c r="C56" s="212"/>
      <c r="D56" s="213"/>
      <c r="E56" s="234"/>
      <c r="F56" s="234"/>
      <c r="G56" s="234"/>
    </row>
    <row r="57" spans="1:7" ht="15" customHeight="1" thickBot="1">
      <c r="A57" s="266"/>
      <c r="B57" s="212"/>
      <c r="C57" s="212"/>
      <c r="D57" s="213"/>
      <c r="E57" s="235"/>
      <c r="F57" s="235"/>
      <c r="G57" s="235"/>
    </row>
    <row r="58" spans="1:7">
      <c r="A58" s="279"/>
      <c r="B58" s="281"/>
      <c r="C58" s="284"/>
      <c r="D58" s="284"/>
      <c r="E58" s="276"/>
      <c r="F58" s="276"/>
      <c r="G58" s="276"/>
    </row>
    <row r="59" spans="1:7">
      <c r="A59" s="280"/>
      <c r="B59" s="282"/>
      <c r="C59" s="285"/>
      <c r="D59" s="285"/>
      <c r="E59" s="277"/>
      <c r="F59" s="277"/>
      <c r="G59" s="277"/>
    </row>
    <row r="60" spans="1:7">
      <c r="A60" s="280"/>
      <c r="B60" s="282"/>
      <c r="C60" s="285"/>
      <c r="D60" s="285"/>
      <c r="E60" s="277"/>
      <c r="F60" s="277"/>
      <c r="G60" s="277"/>
    </row>
    <row r="61" spans="1:7" ht="15.75" thickBot="1">
      <c r="A61" s="280"/>
      <c r="B61" s="283"/>
      <c r="C61" s="286"/>
      <c r="D61" s="286"/>
      <c r="E61" s="278"/>
      <c r="F61" s="278"/>
      <c r="G61" s="278"/>
    </row>
    <row r="62" spans="1:7" ht="39" thickBot="1">
      <c r="A62" s="126" t="s">
        <v>153</v>
      </c>
      <c r="B62" s="115" t="s">
        <v>154</v>
      </c>
      <c r="C62" s="116" t="s">
        <v>155</v>
      </c>
      <c r="D62" s="116" t="s">
        <v>156</v>
      </c>
      <c r="E62" s="287" t="s">
        <v>215</v>
      </c>
      <c r="F62" s="288"/>
      <c r="G62" s="116" t="s">
        <v>237</v>
      </c>
    </row>
    <row r="63" spans="1:7" ht="103.5" customHeight="1" thickBot="1">
      <c r="A63" s="122" t="s">
        <v>157</v>
      </c>
      <c r="B63" s="123" t="s">
        <v>158</v>
      </c>
      <c r="C63" s="125" t="s">
        <v>159</v>
      </c>
      <c r="D63" s="125">
        <v>657</v>
      </c>
      <c r="E63" s="209">
        <v>0</v>
      </c>
      <c r="F63" s="210"/>
      <c r="G63" s="121">
        <v>657</v>
      </c>
    </row>
    <row r="64" spans="1:7" ht="55.5" customHeight="1" thickBot="1">
      <c r="A64" s="122" t="s">
        <v>160</v>
      </c>
      <c r="B64" s="127" t="s">
        <v>161</v>
      </c>
      <c r="C64" s="125" t="s">
        <v>159</v>
      </c>
      <c r="D64" s="125">
        <v>121</v>
      </c>
      <c r="E64" s="209">
        <v>0</v>
      </c>
      <c r="F64" s="210"/>
      <c r="G64" s="121">
        <v>121</v>
      </c>
    </row>
    <row r="65" spans="1:7" ht="186.75" customHeight="1">
      <c r="A65" s="267" t="s">
        <v>192</v>
      </c>
      <c r="B65" s="117" t="s">
        <v>162</v>
      </c>
      <c r="C65" s="270" t="s">
        <v>159</v>
      </c>
      <c r="D65" s="270">
        <v>639</v>
      </c>
      <c r="E65" s="203">
        <v>0</v>
      </c>
      <c r="F65" s="204"/>
      <c r="G65" s="273">
        <v>639</v>
      </c>
    </row>
    <row r="66" spans="1:7" ht="200.1" customHeight="1">
      <c r="A66" s="268"/>
      <c r="B66" s="117" t="s">
        <v>163</v>
      </c>
      <c r="C66" s="271"/>
      <c r="D66" s="271"/>
      <c r="E66" s="205"/>
      <c r="F66" s="206"/>
      <c r="G66" s="274"/>
    </row>
    <row r="67" spans="1:7" ht="15.75" thickBot="1">
      <c r="A67" s="269"/>
      <c r="B67" s="118"/>
      <c r="C67" s="272"/>
      <c r="D67" s="272"/>
      <c r="E67" s="207"/>
      <c r="F67" s="208"/>
      <c r="G67" s="275"/>
    </row>
    <row r="68" spans="1:7" ht="155.25" customHeight="1">
      <c r="A68" s="294" t="s">
        <v>164</v>
      </c>
      <c r="B68" s="267" t="s">
        <v>165</v>
      </c>
      <c r="C68" s="270" t="s">
        <v>159</v>
      </c>
      <c r="D68" s="270">
        <v>13</v>
      </c>
      <c r="E68" s="203">
        <v>0</v>
      </c>
      <c r="F68" s="204"/>
      <c r="G68" s="273">
        <v>13</v>
      </c>
    </row>
    <row r="69" spans="1:7" ht="15.75" thickBot="1">
      <c r="A69" s="269"/>
      <c r="B69" s="289"/>
      <c r="C69" s="272"/>
      <c r="D69" s="272"/>
      <c r="E69" s="207"/>
      <c r="F69" s="208"/>
      <c r="G69" s="275"/>
    </row>
    <row r="70" spans="1:7" ht="138" customHeight="1">
      <c r="A70" s="267" t="s">
        <v>191</v>
      </c>
      <c r="B70" s="267" t="s">
        <v>166</v>
      </c>
      <c r="C70" s="270" t="s">
        <v>167</v>
      </c>
      <c r="D70" s="290" t="s">
        <v>207</v>
      </c>
      <c r="E70" s="295" t="s">
        <v>238</v>
      </c>
      <c r="F70" s="296"/>
      <c r="G70" s="292" t="s">
        <v>207</v>
      </c>
    </row>
    <row r="71" spans="1:7" ht="15.75" thickBot="1">
      <c r="A71" s="269"/>
      <c r="B71" s="289"/>
      <c r="C71" s="272"/>
      <c r="D71" s="291"/>
      <c r="E71" s="297"/>
      <c r="F71" s="298"/>
      <c r="G71" s="293"/>
    </row>
    <row r="72" spans="1:7" ht="116.25" customHeight="1">
      <c r="A72" s="294" t="s">
        <v>168</v>
      </c>
      <c r="B72" s="267" t="s">
        <v>169</v>
      </c>
      <c r="C72" s="270" t="s">
        <v>159</v>
      </c>
      <c r="D72" s="270">
        <v>21</v>
      </c>
      <c r="E72" s="203">
        <v>0</v>
      </c>
      <c r="F72" s="204"/>
      <c r="G72" s="273">
        <v>21</v>
      </c>
    </row>
    <row r="73" spans="1:7" ht="15.75" thickBot="1">
      <c r="A73" s="269"/>
      <c r="B73" s="289"/>
      <c r="C73" s="272"/>
      <c r="D73" s="272"/>
      <c r="E73" s="207"/>
      <c r="F73" s="208"/>
      <c r="G73" s="275"/>
    </row>
    <row r="74" spans="1:7" ht="150.75" customHeight="1">
      <c r="A74" s="267" t="s">
        <v>190</v>
      </c>
      <c r="B74" s="267" t="s">
        <v>170</v>
      </c>
      <c r="C74" s="270" t="s">
        <v>159</v>
      </c>
      <c r="D74" s="270">
        <v>0</v>
      </c>
      <c r="E74" s="203">
        <v>0</v>
      </c>
      <c r="F74" s="204"/>
      <c r="G74" s="273">
        <v>0</v>
      </c>
    </row>
    <row r="75" spans="1:7" ht="15.75" thickBot="1">
      <c r="A75" s="269"/>
      <c r="B75" s="289"/>
      <c r="C75" s="272"/>
      <c r="D75" s="272"/>
      <c r="E75" s="207"/>
      <c r="F75" s="208"/>
      <c r="G75" s="275"/>
    </row>
    <row r="76" spans="1:7" ht="150" customHeight="1">
      <c r="A76" s="267" t="s">
        <v>189</v>
      </c>
      <c r="B76" s="117" t="s">
        <v>171</v>
      </c>
      <c r="C76" s="270" t="s">
        <v>210</v>
      </c>
      <c r="D76" s="270">
        <v>3</v>
      </c>
      <c r="E76" s="203">
        <v>0</v>
      </c>
      <c r="F76" s="204"/>
      <c r="G76" s="273">
        <v>3</v>
      </c>
    </row>
    <row r="77" spans="1:7" ht="63.75">
      <c r="A77" s="268"/>
      <c r="B77" s="117" t="s">
        <v>208</v>
      </c>
      <c r="C77" s="271"/>
      <c r="D77" s="271"/>
      <c r="E77" s="205"/>
      <c r="F77" s="206"/>
      <c r="G77" s="274"/>
    </row>
    <row r="78" spans="1:7" ht="67.5" customHeight="1" thickBot="1">
      <c r="A78" s="268"/>
      <c r="B78" s="117" t="s">
        <v>209</v>
      </c>
      <c r="C78" s="272"/>
      <c r="D78" s="271"/>
      <c r="E78" s="207"/>
      <c r="F78" s="208"/>
      <c r="G78" s="274"/>
    </row>
    <row r="79" spans="1:7" ht="111" customHeight="1">
      <c r="A79" s="294" t="s">
        <v>172</v>
      </c>
      <c r="B79" s="267" t="s">
        <v>173</v>
      </c>
      <c r="C79" s="270" t="s">
        <v>174</v>
      </c>
      <c r="D79" s="270">
        <v>10</v>
      </c>
      <c r="E79" s="203">
        <v>0</v>
      </c>
      <c r="F79" s="204"/>
      <c r="G79" s="273">
        <v>10</v>
      </c>
    </row>
    <row r="80" spans="1:7" ht="15.75" thickBot="1">
      <c r="A80" s="269"/>
      <c r="B80" s="289"/>
      <c r="C80" s="272"/>
      <c r="D80" s="272"/>
      <c r="E80" s="207"/>
      <c r="F80" s="208"/>
      <c r="G80" s="275"/>
    </row>
    <row r="81" spans="1:7" ht="81" customHeight="1">
      <c r="A81" s="294" t="s">
        <v>175</v>
      </c>
      <c r="B81" s="117" t="s">
        <v>176</v>
      </c>
      <c r="C81" s="270" t="s">
        <v>178</v>
      </c>
      <c r="D81" s="270">
        <v>3</v>
      </c>
      <c r="E81" s="203">
        <v>0</v>
      </c>
      <c r="F81" s="204"/>
      <c r="G81" s="273">
        <v>3</v>
      </c>
    </row>
    <row r="82" spans="1:7" ht="156.75" customHeight="1" thickBot="1">
      <c r="A82" s="269"/>
      <c r="B82" s="118" t="s">
        <v>177</v>
      </c>
      <c r="C82" s="272"/>
      <c r="D82" s="272"/>
      <c r="E82" s="207"/>
      <c r="F82" s="208"/>
      <c r="G82" s="275"/>
    </row>
    <row r="83" spans="1:7" ht="113.25" customHeight="1" thickBot="1">
      <c r="A83" s="119" t="s">
        <v>179</v>
      </c>
      <c r="B83" s="118" t="s">
        <v>180</v>
      </c>
      <c r="C83" s="120" t="s">
        <v>181</v>
      </c>
      <c r="D83" s="120">
        <v>25</v>
      </c>
      <c r="E83" s="209">
        <v>0</v>
      </c>
      <c r="F83" s="210"/>
      <c r="G83" s="114">
        <v>25</v>
      </c>
    </row>
    <row r="84" spans="1:7" ht="150" customHeight="1">
      <c r="A84" s="294" t="s">
        <v>182</v>
      </c>
      <c r="B84" s="267" t="s">
        <v>183</v>
      </c>
      <c r="C84" s="270" t="s">
        <v>159</v>
      </c>
      <c r="D84" s="270">
        <v>60</v>
      </c>
      <c r="E84" s="203">
        <v>0</v>
      </c>
      <c r="F84" s="204"/>
      <c r="G84" s="273">
        <v>60</v>
      </c>
    </row>
    <row r="85" spans="1:7" ht="15.75" thickBot="1">
      <c r="A85" s="269"/>
      <c r="B85" s="289"/>
      <c r="C85" s="272"/>
      <c r="D85" s="272"/>
      <c r="E85" s="207"/>
      <c r="F85" s="208"/>
      <c r="G85" s="275"/>
    </row>
    <row r="86" spans="1:7" ht="139.5" customHeight="1" thickBot="1">
      <c r="A86" s="124" t="s">
        <v>211</v>
      </c>
      <c r="B86" s="118" t="s">
        <v>184</v>
      </c>
      <c r="C86" s="120" t="s">
        <v>185</v>
      </c>
      <c r="D86" s="120">
        <v>40</v>
      </c>
      <c r="E86" s="209">
        <v>0</v>
      </c>
      <c r="F86" s="210"/>
      <c r="G86" s="114">
        <v>40</v>
      </c>
    </row>
    <row r="87" spans="1:7">
      <c r="A87" s="77"/>
    </row>
    <row r="88" spans="1:7">
      <c r="A88" s="77"/>
    </row>
    <row r="89" spans="1:7" ht="18.75">
      <c r="A89" s="128" t="s">
        <v>186</v>
      </c>
      <c r="B89" s="129"/>
      <c r="C89" s="129"/>
      <c r="D89" s="129"/>
      <c r="E89" s="129"/>
      <c r="F89" s="129"/>
      <c r="G89" s="129"/>
    </row>
    <row r="90" spans="1:7" ht="18.75">
      <c r="A90" s="130"/>
      <c r="B90" s="129"/>
      <c r="C90" s="129"/>
      <c r="D90" s="129"/>
      <c r="E90" s="129"/>
      <c r="F90" s="129"/>
      <c r="G90" s="129"/>
    </row>
    <row r="91" spans="1:7" ht="18.75">
      <c r="A91" s="128" t="s">
        <v>130</v>
      </c>
      <c r="B91" s="129"/>
      <c r="C91" s="129"/>
      <c r="D91" s="129"/>
      <c r="E91" s="129"/>
      <c r="F91" s="129"/>
      <c r="G91" s="129"/>
    </row>
    <row r="92" spans="1:7" ht="18.75">
      <c r="A92" s="130"/>
      <c r="B92" s="129"/>
      <c r="C92" s="129"/>
      <c r="D92" s="129"/>
      <c r="E92" s="129"/>
      <c r="F92" s="129"/>
      <c r="G92" s="129"/>
    </row>
    <row r="93" spans="1:7" ht="45" customHeight="1">
      <c r="A93" s="302" t="s">
        <v>248</v>
      </c>
      <c r="B93" s="303"/>
      <c r="C93" s="303"/>
      <c r="D93" s="303"/>
      <c r="E93" s="303"/>
      <c r="F93" s="303"/>
      <c r="G93" s="303"/>
    </row>
    <row r="94" spans="1:7" ht="18.75">
      <c r="A94" s="131"/>
      <c r="B94" s="129"/>
      <c r="C94" s="129"/>
      <c r="D94" s="129"/>
      <c r="E94" s="129"/>
      <c r="F94" s="129"/>
      <c r="G94" s="129"/>
    </row>
    <row r="95" spans="1:7" ht="18.75">
      <c r="A95" s="131"/>
      <c r="B95" s="129"/>
      <c r="C95" s="129"/>
      <c r="D95" s="129"/>
      <c r="E95" s="129"/>
      <c r="F95" s="129"/>
      <c r="G95" s="129"/>
    </row>
    <row r="96" spans="1:7" ht="18.75">
      <c r="A96" s="131" t="s">
        <v>247</v>
      </c>
      <c r="B96" s="129"/>
      <c r="C96" s="129"/>
      <c r="D96" s="129"/>
      <c r="E96" s="129"/>
      <c r="F96" s="129"/>
      <c r="G96" s="129"/>
    </row>
    <row r="97" spans="1:7" ht="18.75">
      <c r="A97" s="131" t="s">
        <v>285</v>
      </c>
      <c r="B97" s="129"/>
      <c r="C97" s="129"/>
      <c r="D97" s="129"/>
      <c r="E97" s="129"/>
      <c r="F97" s="129"/>
      <c r="G97" s="129"/>
    </row>
    <row r="98" spans="1:7" ht="18.75">
      <c r="A98" s="129"/>
      <c r="B98" s="299" t="s">
        <v>187</v>
      </c>
      <c r="C98" s="299"/>
      <c r="D98" s="299"/>
      <c r="E98" s="299"/>
      <c r="F98" s="299"/>
      <c r="G98" s="299"/>
    </row>
    <row r="99" spans="1:7" ht="18.75">
      <c r="A99" s="129"/>
      <c r="B99" s="299" t="s">
        <v>188</v>
      </c>
      <c r="C99" s="299"/>
      <c r="D99" s="299"/>
      <c r="E99" s="299"/>
      <c r="F99" s="299"/>
      <c r="G99" s="299"/>
    </row>
  </sheetData>
  <mergeCells count="132">
    <mergeCell ref="B98:G98"/>
    <mergeCell ref="B99:G99"/>
    <mergeCell ref="G84:G85"/>
    <mergeCell ref="A5:G5"/>
    <mergeCell ref="A3:G3"/>
    <mergeCell ref="A1:G1"/>
    <mergeCell ref="A93:G93"/>
    <mergeCell ref="A84:A85"/>
    <mergeCell ref="B84:B85"/>
    <mergeCell ref="C84:C85"/>
    <mergeCell ref="D84:D85"/>
    <mergeCell ref="G79:G80"/>
    <mergeCell ref="A81:A82"/>
    <mergeCell ref="C81:C82"/>
    <mergeCell ref="D81:D82"/>
    <mergeCell ref="G81:G82"/>
    <mergeCell ref="A76:A78"/>
    <mergeCell ref="D76:D78"/>
    <mergeCell ref="G76:G78"/>
    <mergeCell ref="A79:A80"/>
    <mergeCell ref="B79:B80"/>
    <mergeCell ref="C79:C80"/>
    <mergeCell ref="D79:D80"/>
    <mergeCell ref="C76:C78"/>
    <mergeCell ref="G72:G73"/>
    <mergeCell ref="A74:A75"/>
    <mergeCell ref="B74:B75"/>
    <mergeCell ref="C74:C75"/>
    <mergeCell ref="D74:D75"/>
    <mergeCell ref="G74:G75"/>
    <mergeCell ref="A72:A73"/>
    <mergeCell ref="B72:B73"/>
    <mergeCell ref="C72:C73"/>
    <mergeCell ref="D72:D73"/>
    <mergeCell ref="E72:F73"/>
    <mergeCell ref="E74:F75"/>
    <mergeCell ref="G68:G69"/>
    <mergeCell ref="A70:A71"/>
    <mergeCell ref="B70:B71"/>
    <mergeCell ref="C70:C71"/>
    <mergeCell ref="D70:D71"/>
    <mergeCell ref="G70:G71"/>
    <mergeCell ref="A68:A69"/>
    <mergeCell ref="B68:B69"/>
    <mergeCell ref="C68:C69"/>
    <mergeCell ref="D68:D69"/>
    <mergeCell ref="E68:F69"/>
    <mergeCell ref="E70:F71"/>
    <mergeCell ref="A65:A67"/>
    <mergeCell ref="C65:C67"/>
    <mergeCell ref="D65:D67"/>
    <mergeCell ref="G65:G67"/>
    <mergeCell ref="G58:G61"/>
    <mergeCell ref="A58:A61"/>
    <mergeCell ref="B58:B61"/>
    <mergeCell ref="C58:C61"/>
    <mergeCell ref="D58:D61"/>
    <mergeCell ref="E58:E61"/>
    <mergeCell ref="F58:F61"/>
    <mergeCell ref="E62:F62"/>
    <mergeCell ref="E63:F63"/>
    <mergeCell ref="E64:F64"/>
    <mergeCell ref="E65:F67"/>
    <mergeCell ref="A50:G50"/>
    <mergeCell ref="A51:D52"/>
    <mergeCell ref="E51:G51"/>
    <mergeCell ref="A53:D53"/>
    <mergeCell ref="A54:D54"/>
    <mergeCell ref="A57:D57"/>
    <mergeCell ref="E53:E57"/>
    <mergeCell ref="F53:F57"/>
    <mergeCell ref="G53:G57"/>
    <mergeCell ref="A55:D55"/>
    <mergeCell ref="A56:D56"/>
    <mergeCell ref="A39:D39"/>
    <mergeCell ref="A40:D40"/>
    <mergeCell ref="A43:D44"/>
    <mergeCell ref="E43:G43"/>
    <mergeCell ref="A45:D45"/>
    <mergeCell ref="A46:D46"/>
    <mergeCell ref="A47:D47"/>
    <mergeCell ref="A49:D49"/>
    <mergeCell ref="E45:E49"/>
    <mergeCell ref="F45:F49"/>
    <mergeCell ref="G45:G49"/>
    <mergeCell ref="A48:D48"/>
    <mergeCell ref="A7:G7"/>
    <mergeCell ref="A8:G8"/>
    <mergeCell ref="A9:G9"/>
    <mergeCell ref="A10:G10"/>
    <mergeCell ref="A11:G11"/>
    <mergeCell ref="A13:G13"/>
    <mergeCell ref="A12:G12"/>
    <mergeCell ref="A30:G30"/>
    <mergeCell ref="A31:D32"/>
    <mergeCell ref="E31:G31"/>
    <mergeCell ref="E21:E29"/>
    <mergeCell ref="F21:F29"/>
    <mergeCell ref="G21:G29"/>
    <mergeCell ref="A28:D28"/>
    <mergeCell ref="A29:D29"/>
    <mergeCell ref="A21:D21"/>
    <mergeCell ref="A22:D22"/>
    <mergeCell ref="A23:D23"/>
    <mergeCell ref="A25:D25"/>
    <mergeCell ref="A26:D26"/>
    <mergeCell ref="A27:D27"/>
    <mergeCell ref="A24:D24"/>
    <mergeCell ref="E76:F78"/>
    <mergeCell ref="E79:F80"/>
    <mergeCell ref="E81:F82"/>
    <mergeCell ref="E83:F83"/>
    <mergeCell ref="E84:F85"/>
    <mergeCell ref="E86:F86"/>
    <mergeCell ref="A14:G14"/>
    <mergeCell ref="A15:G15"/>
    <mergeCell ref="A16:G16"/>
    <mergeCell ref="A17:G17"/>
    <mergeCell ref="A18:G18"/>
    <mergeCell ref="A19:D20"/>
    <mergeCell ref="E19:G19"/>
    <mergeCell ref="A33:D33"/>
    <mergeCell ref="A41:D41"/>
    <mergeCell ref="E33:E41"/>
    <mergeCell ref="F33:F41"/>
    <mergeCell ref="G33:G41"/>
    <mergeCell ref="A42:G42"/>
    <mergeCell ref="A34:D34"/>
    <mergeCell ref="A35:D35"/>
    <mergeCell ref="A36:D36"/>
    <mergeCell ref="A37:D37"/>
    <mergeCell ref="A38:D38"/>
  </mergeCell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SAŽETAK</vt:lpstr>
      <vt:lpstr> Račun prihoda i rashoda -ek.kl</vt:lpstr>
      <vt:lpstr> Račun prihoda i rashoda po izv</vt:lpstr>
      <vt:lpstr>Rashodi prema funkcijskoj kl</vt:lpstr>
      <vt:lpstr>Račun financiranja</vt:lpstr>
      <vt:lpstr>POSEBNI DIO</vt:lpstr>
      <vt:lpstr>OBRAZLOŽENJE-opći dio</vt:lpstr>
      <vt:lpstr>OBRAZLOŽENJE-posebni dio</vt:lpstr>
      <vt:lpstr>' Račun prihoda i rashoda -ek.kl'!Print_Area</vt:lpstr>
      <vt:lpstr>' Račun prihoda i rashoda po izv'!Print_Area</vt:lpstr>
      <vt:lpstr>'POSEBNI DIO'!Print_Area</vt:lpstr>
      <vt:lpstr>'Račun financiranja'!Print_Area</vt:lpstr>
      <vt:lpstr>'Rashodi prema funkcijskoj kl'!Print_Area</vt:lpstr>
      <vt:lpstr>SAŽETAK!Print_Area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PC2</cp:lastModifiedBy>
  <cp:lastPrinted>2024-07-02T14:28:34Z</cp:lastPrinted>
  <dcterms:created xsi:type="dcterms:W3CDTF">2022-08-12T12:51:27Z</dcterms:created>
  <dcterms:modified xsi:type="dcterms:W3CDTF">2024-07-02T14:38:37Z</dcterms:modified>
</cp:coreProperties>
</file>