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C2\Documents\PLAN-2024\GOTOV PLAN\"/>
    </mc:Choice>
  </mc:AlternateContent>
  <xr:revisionPtr revIDLastSave="0" documentId="13_ncr:1_{8CEE6EED-18B3-4AD8-A5B3-6BC8FB947580}" xr6:coauthVersionLast="47" xr6:coauthVersionMax="47" xr10:uidLastSave="{00000000-0000-0000-0000-000000000000}"/>
  <bookViews>
    <workbookView xWindow="-120" yWindow="-120" windowWidth="24240" windowHeight="13140" tabRatio="760" xr2:uid="{00000000-000D-0000-FFFF-FFFF00000000}"/>
  </bookViews>
  <sheets>
    <sheet name="SAŽETAK" sheetId="1" r:id="rId1"/>
    <sheet name=" Račun prihoda i rashoda -ek.kl" sheetId="8" r:id="rId2"/>
    <sheet name=" Račun prihoda i rashoda po izv" sheetId="3" r:id="rId3"/>
    <sheet name="Rashodi prema funkcijskoj kl" sheetId="5" r:id="rId4"/>
    <sheet name="Račun financiranja" sheetId="6" r:id="rId5"/>
    <sheet name="POSEBNI DIO" sheetId="7" r:id="rId6"/>
    <sheet name="OBRAZLOŽENJE-opći dio" sheetId="9" r:id="rId7"/>
    <sheet name="OBRAZLOŽENJE-posebni dio" sheetId="10" r:id="rId8"/>
  </sheets>
  <definedNames>
    <definedName name="_xlnm.Print_Area" localSheetId="1">' Račun prihoda i rashoda -ek.kl'!$A$1:$H$33</definedName>
    <definedName name="_xlnm.Print_Area" localSheetId="2">' Račun prihoda i rashoda po izv'!$A$1:$H$31</definedName>
    <definedName name="_xlnm.Print_Area" localSheetId="5">'POSEBNI DIO'!$A$1:$I$81</definedName>
    <definedName name="_xlnm.Print_Area" localSheetId="4">'Račun financiranja'!$A$1:$H$45</definedName>
    <definedName name="_xlnm.Print_Area" localSheetId="3">'Rashodi prema funkcijskoj kl'!$A$1:$F$12</definedName>
    <definedName name="_xlnm.Print_Area" localSheetId="0">SAŽETAK!$A$1:$K$51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8" l="1"/>
  <c r="F28" i="8"/>
  <c r="F58" i="7"/>
  <c r="G58" i="7"/>
  <c r="H58" i="7"/>
  <c r="I58" i="7"/>
  <c r="E58" i="7"/>
  <c r="G15" i="7"/>
  <c r="D33" i="8"/>
  <c r="D28" i="8"/>
  <c r="E19" i="6" l="1"/>
  <c r="E18" i="6" s="1"/>
  <c r="F19" i="6"/>
  <c r="F18" i="6" s="1"/>
  <c r="G19" i="6"/>
  <c r="G18" i="6" s="1"/>
  <c r="H19" i="6"/>
  <c r="H18" i="6" s="1"/>
  <c r="D19" i="6"/>
  <c r="D18" i="6" s="1"/>
  <c r="E10" i="6"/>
  <c r="D10" i="6"/>
  <c r="E11" i="6"/>
  <c r="F11" i="6"/>
  <c r="F10" i="6" s="1"/>
  <c r="G11" i="6"/>
  <c r="G10" i="6" s="1"/>
  <c r="H11" i="6"/>
  <c r="H10" i="6" s="1"/>
  <c r="D11" i="6"/>
  <c r="K18" i="1" l="1"/>
  <c r="H18" i="8"/>
  <c r="G18" i="8"/>
  <c r="J18" i="1" s="1"/>
  <c r="F18" i="8"/>
  <c r="I18" i="1" s="1"/>
  <c r="E18" i="8"/>
  <c r="H18" i="1" s="1"/>
  <c r="D18" i="8"/>
  <c r="G18" i="1" s="1"/>
  <c r="G33" i="8" l="1"/>
  <c r="G31" i="8" s="1"/>
  <c r="J21" i="1" s="1"/>
  <c r="H33" i="8"/>
  <c r="H31" i="8" s="1"/>
  <c r="K21" i="1" s="1"/>
  <c r="F31" i="8"/>
  <c r="I21" i="1" s="1"/>
  <c r="E33" i="8"/>
  <c r="E31" i="8" s="1"/>
  <c r="H21" i="1" s="1"/>
  <c r="D31" i="8"/>
  <c r="G21" i="1" s="1"/>
  <c r="H28" i="8"/>
  <c r="G28" i="8"/>
  <c r="E28" i="8"/>
  <c r="H27" i="8"/>
  <c r="G27" i="8"/>
  <c r="F27" i="8"/>
  <c r="F26" i="8" s="1"/>
  <c r="I20" i="1" s="1"/>
  <c r="E27" i="8"/>
  <c r="D27" i="8"/>
  <c r="H15" i="8"/>
  <c r="G15" i="8"/>
  <c r="F15" i="8"/>
  <c r="E15" i="8"/>
  <c r="H16" i="8"/>
  <c r="G16" i="8"/>
  <c r="F16" i="8"/>
  <c r="E16" i="8"/>
  <c r="D16" i="8"/>
  <c r="D12" i="8" s="1"/>
  <c r="D11" i="8" s="1"/>
  <c r="H13" i="8"/>
  <c r="H12" i="8" s="1"/>
  <c r="H11" i="8" s="1"/>
  <c r="G13" i="8"/>
  <c r="F13" i="8"/>
  <c r="E17" i="8"/>
  <c r="F26" i="7"/>
  <c r="F25" i="7" s="1"/>
  <c r="G26" i="7"/>
  <c r="G25" i="7" s="1"/>
  <c r="H26" i="7"/>
  <c r="H25" i="7" s="1"/>
  <c r="I26" i="7"/>
  <c r="I25" i="7" s="1"/>
  <c r="E26" i="7"/>
  <c r="E25" i="7" s="1"/>
  <c r="F72" i="7"/>
  <c r="G72" i="7"/>
  <c r="H72" i="7"/>
  <c r="I72" i="7"/>
  <c r="E72" i="7"/>
  <c r="H41" i="6"/>
  <c r="H40" i="6" s="1"/>
  <c r="H39" i="6" s="1"/>
  <c r="H38" i="6" s="1"/>
  <c r="G41" i="6"/>
  <c r="G40" i="6" s="1"/>
  <c r="G39" i="6" s="1"/>
  <c r="G38" i="6" s="1"/>
  <c r="F41" i="6"/>
  <c r="F40" i="6" s="1"/>
  <c r="F39" i="6" s="1"/>
  <c r="F38" i="6" s="1"/>
  <c r="E41" i="6"/>
  <c r="D41" i="6"/>
  <c r="D40" i="6" s="1"/>
  <c r="D39" i="6" s="1"/>
  <c r="D38" i="6" s="1"/>
  <c r="F12" i="8" l="1"/>
  <c r="E12" i="8"/>
  <c r="E11" i="8" s="1"/>
  <c r="G12" i="8"/>
  <c r="G11" i="8" s="1"/>
  <c r="G26" i="8"/>
  <c r="J20" i="1" s="1"/>
  <c r="K17" i="1"/>
  <c r="G17" i="1"/>
  <c r="E26" i="8"/>
  <c r="H20" i="1" s="1"/>
  <c r="D26" i="8"/>
  <c r="H26" i="8"/>
  <c r="G25" i="8"/>
  <c r="E25" i="8"/>
  <c r="F25" i="8"/>
  <c r="H11" i="3"/>
  <c r="G11" i="3"/>
  <c r="F11" i="3"/>
  <c r="E11" i="3"/>
  <c r="E40" i="6"/>
  <c r="E39" i="6" s="1"/>
  <c r="E38" i="6" s="1"/>
  <c r="H45" i="6"/>
  <c r="G45" i="6"/>
  <c r="D45" i="6"/>
  <c r="E45" i="6"/>
  <c r="F45" i="6"/>
  <c r="J17" i="1" l="1"/>
  <c r="J16" i="1" s="1"/>
  <c r="I17" i="1"/>
  <c r="I16" i="1" s="1"/>
  <c r="F11" i="8"/>
  <c r="H17" i="1"/>
  <c r="H16" i="1" s="1"/>
  <c r="H49" i="1" s="1"/>
  <c r="D25" i="8"/>
  <c r="G20" i="1"/>
  <c r="K16" i="1"/>
  <c r="H25" i="8"/>
  <c r="K20" i="1"/>
  <c r="F24" i="3"/>
  <c r="H24" i="3"/>
  <c r="E24" i="3"/>
  <c r="G24" i="3"/>
  <c r="I41" i="1"/>
  <c r="J41" i="1"/>
  <c r="K41" i="1"/>
  <c r="F13" i="7" l="1"/>
  <c r="F12" i="7" s="1"/>
  <c r="F78" i="7"/>
  <c r="G78" i="7"/>
  <c r="H78" i="7"/>
  <c r="I78" i="7"/>
  <c r="E78" i="7"/>
  <c r="F75" i="7"/>
  <c r="F74" i="7" s="1"/>
  <c r="F71" i="7" s="1"/>
  <c r="G75" i="7"/>
  <c r="G74" i="7" s="1"/>
  <c r="G71" i="7" s="1"/>
  <c r="H75" i="7"/>
  <c r="H74" i="7" s="1"/>
  <c r="H71" i="7" s="1"/>
  <c r="I75" i="7"/>
  <c r="I74" i="7" s="1"/>
  <c r="I71" i="7" s="1"/>
  <c r="E75" i="7"/>
  <c r="E74" i="7" s="1"/>
  <c r="E71" i="7" s="1"/>
  <c r="F67" i="7"/>
  <c r="G67" i="7"/>
  <c r="H67" i="7"/>
  <c r="I67" i="7"/>
  <c r="E67" i="7"/>
  <c r="F69" i="7"/>
  <c r="G69" i="7"/>
  <c r="H69" i="7"/>
  <c r="I69" i="7"/>
  <c r="E69" i="7"/>
  <c r="F62" i="7"/>
  <c r="G62" i="7"/>
  <c r="H62" i="7"/>
  <c r="I62" i="7"/>
  <c r="E62" i="7"/>
  <c r="F64" i="7"/>
  <c r="G64" i="7"/>
  <c r="H64" i="7"/>
  <c r="I64" i="7"/>
  <c r="E64" i="7"/>
  <c r="F57" i="7"/>
  <c r="G57" i="7"/>
  <c r="H57" i="7"/>
  <c r="I57" i="7"/>
  <c r="E57" i="7"/>
  <c r="F49" i="7"/>
  <c r="F48" i="7" s="1"/>
  <c r="G49" i="7"/>
  <c r="G48" i="7" s="1"/>
  <c r="H49" i="7"/>
  <c r="H48" i="7" s="1"/>
  <c r="I49" i="7"/>
  <c r="I48" i="7" s="1"/>
  <c r="E49" i="7"/>
  <c r="E48" i="7" s="1"/>
  <c r="F46" i="7"/>
  <c r="F45" i="7" s="1"/>
  <c r="G46" i="7"/>
  <c r="G45" i="7" s="1"/>
  <c r="H46" i="7"/>
  <c r="H45" i="7" s="1"/>
  <c r="I46" i="7"/>
  <c r="I45" i="7" s="1"/>
  <c r="E46" i="7"/>
  <c r="E45" i="7" s="1"/>
  <c r="F42" i="7"/>
  <c r="G42" i="7"/>
  <c r="H42" i="7"/>
  <c r="I42" i="7"/>
  <c r="E42" i="7"/>
  <c r="F40" i="7"/>
  <c r="E40" i="7"/>
  <c r="F36" i="7"/>
  <c r="F35" i="7" s="1"/>
  <c r="G36" i="7"/>
  <c r="G35" i="7" s="1"/>
  <c r="H36" i="7"/>
  <c r="H35" i="7" s="1"/>
  <c r="I36" i="7"/>
  <c r="I35" i="7" s="1"/>
  <c r="E36" i="7"/>
  <c r="E35" i="7" s="1"/>
  <c r="F33" i="7"/>
  <c r="F32" i="7" s="1"/>
  <c r="G33" i="7"/>
  <c r="G32" i="7" s="1"/>
  <c r="H33" i="7"/>
  <c r="H32" i="7" s="1"/>
  <c r="I33" i="7"/>
  <c r="I32" i="7" s="1"/>
  <c r="E33" i="7"/>
  <c r="E32" i="7" s="1"/>
  <c r="F29" i="7"/>
  <c r="F28" i="7" s="1"/>
  <c r="G29" i="7"/>
  <c r="G28" i="7" s="1"/>
  <c r="H29" i="7"/>
  <c r="H28" i="7" s="1"/>
  <c r="I29" i="7"/>
  <c r="I28" i="7" s="1"/>
  <c r="E29" i="7"/>
  <c r="E28" i="7" s="1"/>
  <c r="F21" i="7"/>
  <c r="F20" i="7" s="1"/>
  <c r="E21" i="7"/>
  <c r="E20" i="7" s="1"/>
  <c r="F17" i="7"/>
  <c r="F16" i="7" s="1"/>
  <c r="E17" i="7"/>
  <c r="E16" i="7" s="1"/>
  <c r="H13" i="7"/>
  <c r="H12" i="7" s="1"/>
  <c r="I13" i="7"/>
  <c r="I12" i="7" s="1"/>
  <c r="E13" i="7"/>
  <c r="E12" i="7" s="1"/>
  <c r="E11" i="7" l="1"/>
  <c r="F11" i="7"/>
  <c r="F39" i="7"/>
  <c r="F38" i="7" s="1"/>
  <c r="H61" i="7"/>
  <c r="E66" i="7"/>
  <c r="F66" i="7"/>
  <c r="G61" i="7"/>
  <c r="G44" i="7"/>
  <c r="E61" i="7"/>
  <c r="F61" i="7"/>
  <c r="I66" i="7"/>
  <c r="E44" i="7"/>
  <c r="F44" i="7"/>
  <c r="I44" i="7"/>
  <c r="I61" i="7"/>
  <c r="H66" i="7"/>
  <c r="E39" i="7"/>
  <c r="E38" i="7" s="1"/>
  <c r="G66" i="7"/>
  <c r="H44" i="7"/>
  <c r="D11" i="3"/>
  <c r="G16" i="1" s="1"/>
  <c r="G49" i="1" s="1"/>
  <c r="H41" i="1" l="1"/>
  <c r="G41" i="1"/>
  <c r="H31" i="1"/>
  <c r="I31" i="1"/>
  <c r="J31" i="1"/>
  <c r="K31" i="1"/>
  <c r="G31" i="1"/>
  <c r="E53" i="7"/>
  <c r="E52" i="7" s="1"/>
  <c r="F53" i="7"/>
  <c r="F52" i="7" s="1"/>
  <c r="E80" i="7"/>
  <c r="E77" i="7" s="1"/>
  <c r="E56" i="7" s="1"/>
  <c r="F80" i="7"/>
  <c r="F77" i="7" s="1"/>
  <c r="F56" i="7" s="1"/>
  <c r="G80" i="7"/>
  <c r="G77" i="7" s="1"/>
  <c r="G56" i="7" s="1"/>
  <c r="H80" i="7"/>
  <c r="H77" i="7" s="1"/>
  <c r="H56" i="7" s="1"/>
  <c r="I80" i="7"/>
  <c r="I77" i="7" s="1"/>
  <c r="I56" i="7" s="1"/>
  <c r="E51" i="7" l="1"/>
  <c r="F51" i="7"/>
  <c r="I40" i="7"/>
  <c r="I39" i="7" s="1"/>
  <c r="I38" i="7" s="1"/>
  <c r="H40" i="7"/>
  <c r="H39" i="7" s="1"/>
  <c r="H38" i="7" s="1"/>
  <c r="G40" i="7"/>
  <c r="G39" i="7" s="1"/>
  <c r="G38" i="7" s="1"/>
  <c r="I21" i="7"/>
  <c r="I20" i="7" s="1"/>
  <c r="H21" i="7"/>
  <c r="H20" i="7" s="1"/>
  <c r="G21" i="7"/>
  <c r="G20" i="7" s="1"/>
  <c r="I17" i="7"/>
  <c r="I16" i="7" s="1"/>
  <c r="H17" i="7"/>
  <c r="H16" i="7" s="1"/>
  <c r="G13" i="7"/>
  <c r="G12" i="7" s="1"/>
  <c r="G17" i="7"/>
  <c r="G16" i="7" s="1"/>
  <c r="G11" i="7" l="1"/>
  <c r="H11" i="7"/>
  <c r="I11" i="7"/>
  <c r="I53" i="7"/>
  <c r="I52" i="7" s="1"/>
  <c r="G53" i="7"/>
  <c r="G52" i="7" s="1"/>
  <c r="G51" i="7" s="1"/>
  <c r="H53" i="7"/>
  <c r="H52" i="7" s="1"/>
  <c r="H51" i="7" s="1"/>
  <c r="I51" i="7" l="1"/>
  <c r="D11" i="5" l="1"/>
  <c r="D10" i="5" s="1"/>
  <c r="D9" i="5" s="1"/>
  <c r="E11" i="5"/>
  <c r="E10" i="5" s="1"/>
  <c r="E9" i="5" s="1"/>
  <c r="F11" i="5"/>
  <c r="F10" i="5" s="1"/>
  <c r="F9" i="5" s="1"/>
  <c r="B11" i="5"/>
  <c r="B10" i="5" s="1"/>
  <c r="B9" i="5" s="1"/>
  <c r="D24" i="3" l="1"/>
  <c r="G19" i="1"/>
  <c r="I19" i="1"/>
  <c r="I50" i="1" s="1"/>
  <c r="H19" i="1"/>
  <c r="K49" i="1"/>
  <c r="J49" i="1"/>
  <c r="I49" i="1"/>
  <c r="G10" i="7"/>
  <c r="E10" i="7"/>
  <c r="G22" i="1" l="1"/>
  <c r="G50" i="1"/>
  <c r="G51" i="1" s="1"/>
  <c r="I51" i="1"/>
  <c r="I22" i="1"/>
  <c r="H22" i="1"/>
  <c r="H50" i="1"/>
  <c r="H51" i="1" s="1"/>
  <c r="F10" i="7"/>
  <c r="C11" i="5" l="1"/>
  <c r="C10" i="5" s="1"/>
  <c r="C9" i="5" s="1"/>
  <c r="H10" i="7" l="1"/>
  <c r="J19" i="1" l="1"/>
  <c r="J22" i="1" s="1"/>
  <c r="K19" i="1"/>
  <c r="J50" i="1" l="1"/>
  <c r="J51" i="1" s="1"/>
  <c r="K50" i="1"/>
  <c r="K51" i="1" s="1"/>
  <c r="K22" i="1"/>
  <c r="I10" i="7" l="1"/>
</calcChain>
</file>

<file path=xl/sharedStrings.xml><?xml version="1.0" encoding="utf-8"?>
<sst xmlns="http://schemas.openxmlformats.org/spreadsheetml/2006/main" count="537" uniqueCount="347">
  <si>
    <t>PRIHODI UKUPNO</t>
  </si>
  <si>
    <t>RASHODI UKUPNO</t>
  </si>
  <si>
    <t>RAZLIKA - VIŠAK / MANJAK</t>
  </si>
  <si>
    <t>NETO FINANCIRANJE</t>
  </si>
  <si>
    <t>Naziv prihoda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</si>
  <si>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</si>
  <si>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</si>
  <si>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</si>
  <si>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</si>
  <si>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</si>
  <si>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</si>
  <si>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</si>
  <si>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</si>
  <si>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</si>
  <si>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</si>
  <si>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</si>
  <si>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</si>
  <si>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</si>
  <si>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</si>
  <si>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</si>
  <si>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</si>
  <si>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</si>
  <si>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</si>
  <si>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UKUPAN DONOS VIŠKA / MANJKA IZ PRETHODNE(IH) GODINE***</t>
  </si>
  <si>
    <t>Projekcija 
za 2025.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</si>
  <si>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</si>
  <si>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</si>
  <si>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</si>
  <si>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t>Naziv</t>
  </si>
  <si>
    <t>PROGRAM 4090</t>
  </si>
  <si>
    <t>DRUŠTVENA BRIGA O DJECI PREDŠKOLSKE DOBI</t>
  </si>
  <si>
    <t>Aktivnost A409001</t>
  </si>
  <si>
    <t>Redovna djelatnost dječjeg vrtića</t>
  </si>
  <si>
    <t>Izvor financiranja 1.1.</t>
  </si>
  <si>
    <t>Izvor financiranja 2.6.</t>
  </si>
  <si>
    <t>GRAD SAMOBOR - OPĆI PRIHODI I PRIMICI</t>
  </si>
  <si>
    <t>Izvor financiranja 3.3.</t>
  </si>
  <si>
    <t>Izvor financiranja 4.5.</t>
  </si>
  <si>
    <t>Izvor financiranja 5.9.</t>
  </si>
  <si>
    <t>Izvor financiranja 6.3.</t>
  </si>
  <si>
    <t>Aktivnost A409008</t>
  </si>
  <si>
    <t>Programi javnih potreba - predškola i TUR</t>
  </si>
  <si>
    <t>Aktivnost A409009</t>
  </si>
  <si>
    <t>Stručno osposobljavanje za rad bez zasnivanja radnog odnosa</t>
  </si>
  <si>
    <t>Financijski rashodi</t>
  </si>
  <si>
    <t>Ostali rashodi</t>
  </si>
  <si>
    <t>Rahodi za nabavu nefinancijske imovine</t>
  </si>
  <si>
    <t>3.3.</t>
  </si>
  <si>
    <t>4.5.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</si>
  <si>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</si>
  <si>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</si>
  <si>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</si>
  <si>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</si>
  <si>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091 Predškolsko i osnovno obrazovanje</t>
  </si>
  <si>
    <t>09 Obrazovanje</t>
  </si>
  <si>
    <t>0911 Predškolsko obrazovanje</t>
  </si>
  <si>
    <t>Rezultat poslovanja</t>
  </si>
  <si>
    <t>DV GRIGOR VITEZ 
- VLASTITI PRIHODI</t>
  </si>
  <si>
    <t>DV GRIGOR VITEZ 
- POSEBNE NAMJENE</t>
  </si>
  <si>
    <t>DV GRIGOR VITEZ
- PRIHODI OD POMOĆI</t>
  </si>
  <si>
    <t>DV GRIGOR VITEZ
- PRIHODI OD DONACIJA</t>
  </si>
  <si>
    <t>DV GRIGOR VITEZ
- PRIHODI  OD NEFINANCIJSKE IMOVINE</t>
  </si>
  <si>
    <t>Aktivnost A409011</t>
  </si>
  <si>
    <t>Univerzalni sportski program</t>
  </si>
  <si>
    <t>Kapitalni projekt K409001</t>
  </si>
  <si>
    <t>Nabava nefinancijske imovine</t>
  </si>
  <si>
    <t>Rashodi za nabavu neproizvedene dugotrajne imovine</t>
  </si>
  <si>
    <t>Projekcija
za 2025.</t>
  </si>
  <si>
    <t>26338    DJEČJI VRTIĆ GRIGOR VITEZ</t>
  </si>
  <si>
    <t>Višak prihoda iz prethodne godine koji će se rasporediti</t>
  </si>
  <si>
    <t>Manjak prihoda iz prethodne godine za pokriće</t>
  </si>
  <si>
    <t>RAZLIKA VIŠAK / MANJAK IZ PRETHODNE(IH) GODINE KOJI ĆE SE RASPOREDITI / POKRITI</t>
  </si>
  <si>
    <t>PRIHODI, PRIMICI I VIŠAK</t>
  </si>
  <si>
    <t>RASHODI, IZDACI I MANJAK</t>
  </si>
  <si>
    <t>RAZLIKA</t>
  </si>
  <si>
    <t>A) SAŽETAK RAČUNA PRIHODA I RASHODA</t>
  </si>
  <si>
    <t>B) SAŽETAK RAČUNA FINANCIRANJA</t>
  </si>
  <si>
    <t>UKUPNO FINANCIJSKI PLAN (A.+B.+C.)</t>
  </si>
  <si>
    <t>Članak 1.</t>
  </si>
  <si>
    <t>sadrže:</t>
  </si>
  <si>
    <t xml:space="preserve">Na temelju članka 38. Zakona o proračunu (Narodne novine br.144/21) i članka 41. Statuta Dječjeg vrtića Grigor Vitez (Službene vijesti Grada Samobora </t>
  </si>
  <si>
    <t>Članak 2.</t>
  </si>
  <si>
    <t>A. RAČUN PRIHODA I RASHODA</t>
  </si>
  <si>
    <t>Članak 3.</t>
  </si>
  <si>
    <t>Članak 4.</t>
  </si>
  <si>
    <t>Članak 5.</t>
  </si>
  <si>
    <t>klasifikaciji u Posebnom dijelu Proračuna kako slijedi:</t>
  </si>
  <si>
    <t>financiranja kako slijedi:</t>
  </si>
  <si>
    <t>Brojčana oznaka i naziv</t>
  </si>
  <si>
    <t>UKUPAN DONOS VIŠKA / MANJKA IZ PRETHODNE(IH) GODINE</t>
  </si>
  <si>
    <t>Vlastiti izvori</t>
  </si>
  <si>
    <t>Višak prihoda</t>
  </si>
  <si>
    <t>DV Grigor Vitez - Posebne namjene</t>
  </si>
  <si>
    <t>DV Grigor Vitez - Prihodi od pomoći</t>
  </si>
  <si>
    <t>Manjak prihoda</t>
  </si>
  <si>
    <t>C) PRENESENI VIŠAK/MANJAK PRIHODA NAD RASHODIMA</t>
  </si>
  <si>
    <t>Članak 6.</t>
  </si>
  <si>
    <t>Financijski plan Dječjeg vrtića Grigor Vitez za 2024. godinu (u daljnjem tekstu: Financijski plan) i projekcije za 2025. i 2026. godinu</t>
  </si>
  <si>
    <t>Izvršenje 2022.</t>
  </si>
  <si>
    <t>Plan 2023.</t>
  </si>
  <si>
    <t>Plan za 2024.</t>
  </si>
  <si>
    <t>Projekcija 
za 2026.</t>
  </si>
  <si>
    <t>Izvor financiranja 4.1.</t>
  </si>
  <si>
    <t>GRAD SAMOBOR
- POMOĆI</t>
  </si>
  <si>
    <t>RASHODI UKUPNO:</t>
  </si>
  <si>
    <t>PRIHODI UKUPNO:</t>
  </si>
  <si>
    <t>Izvršenje 
2022.</t>
  </si>
  <si>
    <t>Plan 
2023.</t>
  </si>
  <si>
    <t>Plan 
za 2024.</t>
  </si>
  <si>
    <t>Izvršenje
2022.</t>
  </si>
  <si>
    <t>Plan
2023.</t>
  </si>
  <si>
    <t>Plan
za 2024.</t>
  </si>
  <si>
    <t>Projekcija
za 2026.</t>
  </si>
  <si>
    <t>PRIJEDLOG FINANCIJSKOG PLANA DJEČJEG VRTIĆA GRIGOR VITEZ ZA 2024. 
I PROJEKCIJA ZA 2025. I 2026. GODINU</t>
  </si>
  <si>
    <t>Prihodi i rashodi u Financijskom planu i projekcije za 2025. i 2026. godinu utvrđuju se u Računu prihoda i rashoda po</t>
  </si>
  <si>
    <t>Rashodi Financijskog plana i projekcije za 2025. i 2026. godinu raspoređuju se po funkcijskoj klasfikaciji kako slijedi:</t>
  </si>
  <si>
    <t>Primici od financijske imovine i zaduživanja i izdaci za financijsku imovinu i otplatu zajmova u Financijskom planu za 2024.g. i projekcije za 2025. i 2026. godinu utvrđuju se u Računu</t>
  </si>
  <si>
    <t>Preneseni višak prihoda nad rashodima u Financijskom planu za 2024.g. i projekciji za 2025. i 2026. godinu utvrđuje se kako slijedi:</t>
  </si>
  <si>
    <t>Rashodi i izdaci Financijskog plana i projekcije za 2025. i 2026. godinu raspoređuju se po izvorima financiranja i ekonomskoj</t>
  </si>
  <si>
    <t>izvorima financiranja i ekonomskoj klasifikaciji kako slijedi:</t>
  </si>
  <si>
    <t>B. RAČUN FINANCIRANJA PREMA EKONOMSKOJ KLASIFIKACIJI I IZVORIMA FINANCIRANJA</t>
  </si>
  <si>
    <t>Članak 7.</t>
  </si>
  <si>
    <t>Izvor financiranja 1.1.
GRAD SAMOBOR
Opći prihodi i primici</t>
  </si>
  <si>
    <t>Izvor financiranja 2.6.
DV GRIGOR VITEZ 
- vlastiti prihodi</t>
  </si>
  <si>
    <t>Izvor financiranja 3.3.
DV GRIGOR VITEZ 
- posebne namjene</t>
  </si>
  <si>
    <t>Izvor financiranja 4.1.
GRAD SAMOBOR
- pomoći</t>
  </si>
  <si>
    <t>Izvor financiranja 4.5.
DV GRIGOR VITEZ
- prihodi od pomoći</t>
  </si>
  <si>
    <t>Izvor financiranja 5.9.
DV GRIGOR VITEZ
- prihodi od donacija</t>
  </si>
  <si>
    <t>Prihodi i rashodi u Financijskom planu za 2024. i projekcijama za 2025. i 2026. godinu utvrđuju se u Računu prihoda i rashoda</t>
  </si>
  <si>
    <t>po ekonomskoj klasifikaciji kako slijedi:</t>
  </si>
  <si>
    <t>Prihodi od prodaje nefinancijske
imovine</t>
  </si>
  <si>
    <t>Prihodi od prodaje proizvedene dugotrajne imovine</t>
  </si>
  <si>
    <t>Brojčana oznaka i naziv:</t>
  </si>
  <si>
    <t>Primici od zaduživanja</t>
  </si>
  <si>
    <t>Izdaci za otplatu glavnice primljenih kredita i zajmova</t>
  </si>
  <si>
    <r>
      <rPr>
        <b/>
        <sz val="12"/>
        <rFont val="Arial"/>
        <family val="2"/>
        <charset val="238"/>
      </rPr>
      <t>RAZLIKA</t>
    </r>
    <r>
      <rPr>
        <b/>
        <sz val="12"/>
        <color indexed="8"/>
        <rFont val="Arial"/>
        <family val="2"/>
        <charset val="238"/>
      </rPr>
      <t xml:space="preserve"> VIŠAK / MANJAK IZ PRETHODNE(IH) GODINE KOJI ĆE SE RASPOREDITI / POKRITI</t>
    </r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</si>
  <si>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</si>
  <si>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</si>
  <si>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</si>
  <si>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</si>
  <si>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br.4/19) Upravno vijeće Dječjeg vrtića Grigor Vitez na svojoj 40. sjednici održanoj 29.10.2023. godine donijelo je:</t>
  </si>
  <si>
    <t>Članak 8.</t>
  </si>
  <si>
    <t>OBRAZLOŽENJE OPĆEG DIJELA FINANCIJSKOG PLANA ZA RAZDOBLJE 2024.-2026.GODINE</t>
  </si>
  <si>
    <t>DJEČJEG VRTIĆA GRIGOR VITEZ, SAMOBOR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</si>
  <si>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>PRIHODI POSLOVANJA</t>
    </r>
  </si>
  <si>
    <t xml:space="preserve">U 2024. godini planirano je ostvarenje ukupnih prihoda Dječjeg vrtića Grigor Vitez u iznosu 3.429.908 EUR što je 22,21% više od ukupnih prihoda za 2023. godinu. </t>
  </si>
  <si>
    <t>Za 2025. godinu planiran je ukupni prihod u iznosu 3.636.339 EUR, a za 2026. godinu u iznosu 3.737.284 EUR.</t>
  </si>
  <si>
    <t>Struktura planiranih ukupnih prihoda za 2024. godinu:</t>
  </si>
  <si>
    <t>76,32% iz Općih prihoda i primitaka iz sredstava Grada Samobora,</t>
  </si>
  <si>
    <t>17,23% iz prihoda za posebne namjene,</t>
  </si>
  <si>
    <t>4,75 iz prihoda pomoći Grad Samobor</t>
  </si>
  <si>
    <t>0,91% iz prihoda od pomoći</t>
  </si>
  <si>
    <t>0,46% iz prihoda od donacija</t>
  </si>
  <si>
    <t>0,32% iz vlastitih prihoda</t>
  </si>
  <si>
    <t>0,01% iz prihoda od nefinancijske imovine.</t>
  </si>
  <si>
    <t>Kod planiranih sredstva za 2024. te 2025. i 2026. godinu u odnosu na 2023. godinu  do većih odstupanja dolazi iz izvora Općih prihoda i primitaka (zbog većeg broja djelatnika) i Prihoda posebnih namjena (zbog većeg broja djece).</t>
  </si>
  <si>
    <r>
      <t>Iz izvora 1.1. Grad Samobor - Opći prihodi i primici</t>
    </r>
    <r>
      <rPr>
        <sz val="11"/>
        <color theme="1"/>
        <rFont val="Calibri"/>
        <family val="2"/>
        <charset val="238"/>
        <scheme val="minor"/>
      </rPr>
      <t xml:space="preserve"> u 2024. godini planiraju se u iznosu 2.617,712 EUR što je 19,33% više od istih prihoda planiranih u 2023. godini.</t>
    </r>
  </si>
  <si>
    <t>Razlozi za povećanje su veći broj djelatnika zbog otvaranja novog objekta vrtića u Molvicama, povećanja osnovice za isplatu plaće sa 500 EUR na 550 EUR, povećanje minulog rada te povećanje dara u naravi povodom uskršnjih blagdana sa 79,63 EUR na  132,72 EUR.</t>
  </si>
  <si>
    <t>Navedeno dovodi do potrebe za većim prihodima potrebnim za isplatu plaća, doprinosa, ostalih rashoda za zaposlene (31-rashodi za zaposlene).</t>
  </si>
  <si>
    <t>Iz ovog izvora potrebna su još sredstva za troškove energije, dodatnog potrošnog materijala potrebnog u radu logopeda, troškova Okitoki aplikacije (32-materijalni rashodi).</t>
  </si>
  <si>
    <t>Očekuje se rast općih prihoda i primitaka u 2025. i 2026.godini.</t>
  </si>
  <si>
    <r>
      <t>Iz izvora 3.3. DV Grigor Vitez – Prihodi posebne namjene</t>
    </r>
    <r>
      <rPr>
        <sz val="11"/>
        <color theme="1"/>
        <rFont val="Calibri"/>
        <family val="2"/>
        <charset val="238"/>
        <scheme val="minor"/>
      </rPr>
      <t xml:space="preserve"> u 2024.godini planiraju se prihodi u iznosu 591.000 EUR što je 7,81% više u odnosu na planirana sredstva u 2023.godini.</t>
    </r>
  </si>
  <si>
    <t>Izvor prihoda posebnih namjena sastoji se od uplata roditelja za naknadu za boravak djece u vrtiću.</t>
  </si>
  <si>
    <t>Iznos je planiran na temelju upisane djece srazmjerno prihodu realiziranom u  2023.godini te je uvećan za naknade 3 nove odgojne skupine (52 djece) u objektu u Molvicama (65-prihodi od upravnih i administrativnih pristojbi, pristojbi  po posebnim propisima i naknada).</t>
  </si>
  <si>
    <t>Očekuje se rast prihoda posebnih namjena u 2025. i 2026.godini.</t>
  </si>
  <si>
    <r>
      <t>Iz izvora 4.1. Grad Samobor – Pomoći</t>
    </r>
    <r>
      <rPr>
        <sz val="11"/>
        <color theme="1"/>
        <rFont val="Calibri"/>
        <family val="2"/>
        <charset val="238"/>
        <scheme val="minor"/>
      </rPr>
      <t xml:space="preserve"> u 2024. godini planiraju se u iznosu 163.000 EUR te 178.000 EUR u 2025 .godini i 2026. godini.</t>
    </r>
  </si>
  <si>
    <t>To su prihodi za fiskalnu održivost vrtića koje propisuje Vlada RH, prema Zakonu o predškolskom odgoju (članak 50a NN 57/22,101/23, stavak 2).</t>
  </si>
  <si>
    <t>Njihov iznos određen je Uredbom o kriterijima i mjerilima za utvrđivanje iznosa sredstava za fiskalnu održivost dječjih vrtića koja je na snazi od 23.9.2023.</t>
  </si>
  <si>
    <t>Ovisi o ukupnom broju upisane djece na početku tekuće pedagoške godine za sljedeću pedagošku godinu.</t>
  </si>
  <si>
    <t>(Evidentiraju se u skupini 63 - Pomoći iz inozemstva i od subjekata unutar općeg proračuna.)</t>
  </si>
  <si>
    <r>
      <t>Iz izvora 4.5. DV Grigor Vitez – Prihodi od pomoći</t>
    </r>
    <r>
      <rPr>
        <sz val="11"/>
        <color theme="1"/>
        <rFont val="Calibri"/>
        <family val="2"/>
        <charset val="238"/>
        <scheme val="minor"/>
      </rPr>
      <t xml:space="preserve"> planiraju se prihodi u iznosu 31.327 EUR te rast na 32.227 EUR u 2025. godini i 32.527 EUR u 2026. godini.</t>
    </r>
  </si>
  <si>
    <t>Od navedenog iznosa 29.977 EUR odnosi se na sufinanciranje programa javnih potreba u predškolskom odgoju i obrazovanju od strane Ministarstva znanosti i obrazovanja (podskupina 636).</t>
  </si>
  <si>
    <t>U Dječji vrtiću Grigor Vitez sufinancira se program za djecu s teškoćama koja su integrirana u redovite odgojno-obrazovne skupine i program predškole.</t>
  </si>
  <si>
    <t>Iznos pomoći ovisi o broju upisane djece u navedene programe.</t>
  </si>
  <si>
    <t>Prisutan je porast broja takve djece kroz godine.</t>
  </si>
  <si>
    <t>Preostali dio od 1.350 EUR odnosi se na refundaciju plaćenih troškova prethodnih pregleda zaposlenika od strane HZZO-a (podskupina 634) te se očekuje otprilike isti broj pregleda u 2024. i 2025. godini.</t>
  </si>
  <si>
    <r>
      <t>Iz izvora 5.9. DV Grigor Vitez – Prihodi od donacija</t>
    </r>
    <r>
      <rPr>
        <sz val="11"/>
        <color theme="1"/>
        <rFont val="Calibri"/>
        <family val="2"/>
        <charset val="238"/>
        <scheme val="minor"/>
      </rPr>
      <t xml:space="preserve"> planiraju se u iznosu 15.800 EUR, 16.000 EUR u 2025. godini i 16.200 EUR u 2026. godini.</t>
    </r>
  </si>
  <si>
    <r>
      <t>(Evidentiraju se u skupini 66 -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Prihodi od prodaje proizvoda i robe te pruženih usluga, prihodi od donacija te povrati po protestiranim jamstvima.)</t>
    </r>
  </si>
  <si>
    <t>Od tekućih donacija u iznosu 8.800 EUR očekuje se donacija raznog materijala potrebnog u radu u odgojnim skupinama od strane Lusha, Offertissime, Foto Ljubeka i tiskare Tangir te donacija Turističke zajednice Grad Samobora za sudjelovanje na dječjem fašniku.</t>
  </si>
  <si>
    <t>Od kapitalnih donacija očekuje  se eventualna nadopuna računala od strane Privredne banke.</t>
  </si>
  <si>
    <t>Isto se očekuje i u 2025. i 2026. godini.</t>
  </si>
  <si>
    <r>
      <t xml:space="preserve">Iz izvora 2.6. DV Grigor Vitez – Vlastiti prihodi </t>
    </r>
    <r>
      <rPr>
        <sz val="11"/>
        <color theme="1"/>
        <rFont val="Calibri"/>
        <family val="2"/>
        <charset val="238"/>
        <scheme val="minor"/>
      </rPr>
      <t>planiraju se u iznosu 10.923 EUR, te 11.151 EUR u 2025. i 11.401 EUR u 2026. godini.</t>
    </r>
  </si>
  <si>
    <t>Odnosi se na planirani prihod od najma tri sportske dvorane te je veći  jer se očekuje nešto veći broj korisnika u 2024., 2025. i 2026. godini.</t>
  </si>
  <si>
    <r>
      <t>Iz izvora 6.3. DV Grigor Vitez – Prihodi od nefinancijske imovine</t>
    </r>
    <r>
      <rPr>
        <sz val="11"/>
        <color theme="1"/>
        <rFont val="Calibri"/>
        <family val="2"/>
        <charset val="238"/>
        <scheme val="minor"/>
      </rPr>
      <t xml:space="preserve"> planira se kroz sve tri godine iznos od 146 EUR.</t>
    </r>
  </si>
  <si>
    <t>Odnosi se na eventualne prihode od osiguravajućeg društva za nadoknadu štete.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</si>
  <si>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>RASHODI POSLOVANJA</t>
    </r>
  </si>
  <si>
    <t>Ukupni planirani rashodi iznose: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</si>
  <si>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3.434.908 EUR za 2024. godinu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</si>
  <si>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3.636.339 EUR za 2025. godinu 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</si>
  <si>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3.737.284 EUR za 2026. godinu.</t>
    </r>
  </si>
  <si>
    <t>Iz plana je vidljiv rast rashoda kroz godine, a u odnosu na 2023. godinu rast rashoda je 21,3% zbog promjena u isplati plaće i materijalnih prava, povećanja broja djelatnika te zbog većih prihoda iz posebnih namjena zbog otvaranja novog objekta u Molvicama sa tri nove odgojne skupine.</t>
  </si>
  <si>
    <t>Struktura rashoda prema izvorima jednaka je kao kod prihoda.</t>
  </si>
  <si>
    <r>
      <t>Planirani rashodi iz izvora 1.1. Grad Samobor – Opći prihodi i primici</t>
    </r>
    <r>
      <rPr>
        <sz val="11"/>
        <color theme="1"/>
        <rFont val="Calibri"/>
        <family val="2"/>
        <charset val="238"/>
        <scheme val="minor"/>
      </rPr>
      <t xml:space="preserve"> za 2024. iznose 2.617.712 EUR što je 19,33% više u odnosu na 2023. godinu.</t>
    </r>
  </si>
  <si>
    <t>Rast navedenih rashoda je zbog povećanja osnovice za izračun plaće (sa 500 na 550 EUR), povećanog minulog rada kod svih zaposlenih (0,5% po godini staža) , povećanja neoporezivih iznosa kod isplate materijalnih prava (povećanje dara u naravi povodom uskršnjih blagdana sa 79,63 EUR na  132,72 EUR), uvođenja isplate prekovremenog rada i zapošljavanje 11 novih djelatnika zbog otvaranja novog objekta vrtića u Molvicama sa tri odgojne skupine.</t>
  </si>
  <si>
    <t>Rashodi iz Izvora 1.1.:</t>
  </si>
  <si>
    <r>
      <t>Skupina 31</t>
    </r>
    <r>
      <rPr>
        <sz val="11"/>
        <color theme="1"/>
        <rFont val="Calibri"/>
        <family val="2"/>
        <charset val="238"/>
        <scheme val="minor"/>
      </rPr>
      <t xml:space="preserve"> – rashodi za zaposlene – veći su u odnosu na 2023. za 70,42% zbog navedenih razloga.  Sadrže plaće za redovan rad, plaće za prekovremeni rad, ostali rashodi za zaposlene (materijalna prava), doprinosi za zdravstveno osiguranje i</t>
    </r>
  </si>
  <si>
    <r>
      <t>Skupina 32</t>
    </r>
    <r>
      <rPr>
        <sz val="11"/>
        <color theme="1"/>
        <rFont val="Calibri"/>
        <family val="2"/>
        <charset val="238"/>
        <scheme val="minor"/>
      </rPr>
      <t xml:space="preserve"> – materijalne rashode – veći su u odnosu na 2023. zbog: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</si>
  <si>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rashoda za energiju koji su neizvjesni nakon prestanka važenja Vladine uredbe o otklanjanju poremećaja na tržištu energije 31.03.2024. koje jednim dijelom planiramo iz Izvora zbog nedostatka sredstava iz izvora posebnih namjena,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</si>
  <si>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uredski materijal i ostali materijalni rashodi – novi rashod u 2024. zbog uvođenja dodatne logopedske pomoći djeci,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</si>
  <si>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računalne usluge (Okitoki aplikacija – isti iznos kao u 2023.godini),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</si>
  <si>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naknadu za nezapošljavanje invalida – veća je zbog većeg broja djelatnika</t>
    </r>
  </si>
  <si>
    <r>
      <t>Skupina 41</t>
    </r>
    <r>
      <rPr>
        <sz val="11"/>
        <color theme="1"/>
        <rFont val="Calibri"/>
        <family val="2"/>
        <charset val="238"/>
        <scheme val="minor"/>
      </rPr>
      <t xml:space="preserve"> – licence – rashod isti kao u 2023. – licenca za Okitoki aplikaciju.</t>
    </r>
  </si>
  <si>
    <r>
      <t>Skupina 42</t>
    </r>
    <r>
      <rPr>
        <sz val="11"/>
        <color theme="1"/>
        <rFont val="Calibri"/>
        <family val="2"/>
        <charset val="238"/>
        <scheme val="minor"/>
      </rPr>
      <t xml:space="preserve"> – rashodi za nabavu proizvedene dugotrajne imovine – novi rashod u 2024. zbog kupnje dodatnih uređaja radi logopedske pomoći djeci,</t>
    </r>
  </si>
  <si>
    <t>Očekuje se lagani rast ovih rashoda u 2025. i 2026. godini.</t>
  </si>
  <si>
    <r>
      <t>Planirani rashodi iz izvora 3.3. Dječji vrtić Grigor Vitez – posebne namjene</t>
    </r>
    <r>
      <rPr>
        <sz val="11"/>
        <color theme="1"/>
        <rFont val="Calibri"/>
        <family val="2"/>
        <charset val="238"/>
        <scheme val="minor"/>
      </rPr>
      <t xml:space="preserve"> za 2024. godinu iznose 596.000 EUR što je 3,95% više od istih rashoda u 2023. godini.</t>
    </r>
  </si>
  <si>
    <t>Sastoje se od:</t>
  </si>
  <si>
    <r>
      <t>Skupine 31</t>
    </r>
    <r>
      <rPr>
        <sz val="11"/>
        <color theme="1"/>
        <rFont val="Calibri"/>
        <family val="2"/>
        <charset val="238"/>
        <scheme val="minor"/>
      </rPr>
      <t xml:space="preserve"> – rashodi za zaposlene – nisu se promijenili u odnosu na 2023. a sastoje se od stimulacije za rad odgojitelja u sportskoj grupi.</t>
    </r>
  </si>
  <si>
    <r>
      <t>Skupine 32</t>
    </r>
    <r>
      <rPr>
        <sz val="11"/>
        <color theme="1"/>
        <rFont val="Calibri"/>
        <family val="2"/>
        <charset val="238"/>
        <scheme val="minor"/>
      </rPr>
      <t xml:space="preserve"> – materijalni rashodi – veći su za 5,67% u odnosu na 2023.</t>
    </r>
  </si>
  <si>
    <t>Unutar ove skupine zbog rasta cijena povećani su rashodi za službena putovanja,  stručno osposobljavanje zaposlenika, materijal i sirovine, dio materijala i dijelova za tekuće investicijsko održavanje.</t>
  </si>
  <si>
    <t>Zbog otvaranja objekta u Molvicama što uzrokuje povećanje raznih troškova kao što su naknada za prijevoz, ostale naknade troškova zaposlenicima (loko vožnja), materijal i sirovine,</t>
  </si>
  <si>
    <t>Zbog rashoda za energiju uslijed prestanka važenja Vladine uredbe o otklanjanju poremećaja na tržištu energije koja vrijedi do 31.03.2024.</t>
  </si>
  <si>
    <r>
      <t xml:space="preserve">Povećanje navedenih rashoda iz skupine 32 temelji se na navedenim većim rashodima iz ovog izvora, ali i na temelju smanjenih rashoda iz skupine 32 kao što su uredski materijal, usluge investicijkog održavanja te smanjenja rashoda iz </t>
    </r>
    <r>
      <rPr>
        <b/>
        <sz val="11"/>
        <color theme="1"/>
        <rFont val="Calibri"/>
        <family val="2"/>
        <charset val="238"/>
        <scheme val="minor"/>
      </rPr>
      <t xml:space="preserve">skupine 42 – </t>
    </r>
    <r>
      <rPr>
        <sz val="11"/>
        <color theme="1"/>
        <rFont val="Calibri"/>
        <family val="2"/>
        <charset val="238"/>
        <scheme val="minor"/>
      </rPr>
      <t>nabava sprava za igrališta i nabava uređaja, strojeva i opreme za ostale namjene koji će se namiriti iz novog izvora 4.1. Grad Samobor – Pomoći.</t>
    </r>
  </si>
  <si>
    <r>
      <t>Skupine 34</t>
    </r>
    <r>
      <rPr>
        <sz val="11"/>
        <color theme="1"/>
        <rFont val="Calibri"/>
        <family val="2"/>
        <charset val="238"/>
        <scheme val="minor"/>
      </rPr>
      <t xml:space="preserve"> – sastoje se od bankarskih i sličnih usluga i nisu promijenjeni u odnosu na 2023. godinu.</t>
    </r>
  </si>
  <si>
    <r>
      <t>Planirani rashodi iz izvora 4.1. Grad Samobor  – Pomoći</t>
    </r>
    <r>
      <rPr>
        <sz val="11"/>
        <color theme="1"/>
        <rFont val="Calibri"/>
        <family val="2"/>
        <charset val="238"/>
        <scheme val="minor"/>
      </rPr>
      <t xml:space="preserve"> iznose 163.000 EUR za 2024. te 178.000 EUR za 2025. i 178.000 EUR za 2026. godinu prema prihodima iz tog izvora koji su određeni Uredbom o utvrđivanju iznosa sredstava za fiskalnu održivost dječjih vrtića.</t>
    </r>
  </si>
  <si>
    <t>66,72% rashoda iz ovog izvora čini rashod za usluge tekućeg i investicijskog održavanja zbog potrebe za sanacijom dijela krova u Perkovčevoj (iznad spremišta za igračke i iznad kuhinjskog spremišta), izrada ograde u dvorištu jaslica u Perkovčevoj, uređenja dvorišta u Kladju, sanacija podnih drvenih obloga u Kovačićevoj, zatvaranje terase u Galgovu i ostalih troškova održavanja objekata kroz godinu.</t>
  </si>
  <si>
    <r>
      <t xml:space="preserve">Osim navedenih iz skupine 32 iz ovog izvora planiraju se i rahodi za sitan inventar i didaktiku, energiju, materijal i sirovine, uredski materijal i ostali materijalni rashodi (sve skupina 32) te nabava sprava za igrališta koja je umanjena iz izvora posebne namjene – </t>
    </r>
    <r>
      <rPr>
        <b/>
        <sz val="11"/>
        <color theme="1"/>
        <rFont val="Calibri"/>
        <family val="2"/>
        <charset val="238"/>
        <scheme val="minor"/>
      </rPr>
      <t>skupina 42</t>
    </r>
    <r>
      <rPr>
        <sz val="11"/>
        <color theme="1"/>
        <rFont val="Calibri"/>
        <family val="2"/>
        <charset val="238"/>
        <scheme val="minor"/>
      </rPr>
      <t>.</t>
    </r>
  </si>
  <si>
    <r>
      <t>Planirani rashodi iz izvora 4.5. DV Grigor Vitez – Pomoći</t>
    </r>
    <r>
      <rPr>
        <sz val="11"/>
        <color theme="1"/>
        <rFont val="Calibri"/>
        <family val="2"/>
        <charset val="238"/>
        <scheme val="minor"/>
      </rPr>
      <t xml:space="preserve"> u 2024. iznose 31.327 EUR, za 2025. 32.227 EUR te 32.527 EUR u 2026. u skladu sa očekivanim laganim porastom prihoda iz tog izvora (skupina 32).</t>
    </r>
  </si>
  <si>
    <r>
      <t>Planirani rashodi iz izvora 5.9. DV Grigor Vitez – Prihodi od donacija</t>
    </r>
    <r>
      <rPr>
        <sz val="11"/>
        <color theme="1"/>
        <rFont val="Calibri"/>
        <family val="2"/>
        <charset val="238"/>
        <scheme val="minor"/>
      </rPr>
      <t xml:space="preserve"> u 2024. iznose 15.800 EUR te 16.000 EUR u 2025. i 16.200 EUR u 2026. godini što je manje u odnosu na 2023. i 2022.</t>
    </r>
  </si>
  <si>
    <t>U 2022. godini nabavljena su iz ovog izvora računala za sve grupe pa se u narednim godinama od kapitalnih donacija očekuje samo eventualna zamjena i nadopuna (skupina 42).</t>
  </si>
  <si>
    <t>Od tekućih donacija kao i u 2023. planiran je rashod za uredski materijal i ostale materijalne rashode potrebne za rad u odgojnim skupinama te usluge prijevoza (skupina 32).</t>
  </si>
  <si>
    <r>
      <t>Planirani rashodi iz izvora 2.6. DV Grigor Vitez – Vlastiti prihodi</t>
    </r>
    <r>
      <rPr>
        <sz val="11"/>
        <color theme="1"/>
        <rFont val="Calibri"/>
        <family val="2"/>
        <charset val="238"/>
        <scheme val="minor"/>
      </rPr>
      <t xml:space="preserve"> za 2024. godinu iznose 10.923 EUR, 11.151 za 2025. godinu te 11.401 za 2026. godinu.</t>
    </r>
  </si>
  <si>
    <t>Odnose se na rashode za uredski materijal, energiju, usluge tekućeg i investicijskog održavanja, sitnog inventara i didaktike (sve iz skupine 32).</t>
  </si>
  <si>
    <r>
      <t>Planirani rashodi iz izvora 6.3. DV Grigor Vitez – Prihodi od nefinancijske imovine</t>
    </r>
    <r>
      <rPr>
        <sz val="11"/>
        <color theme="1"/>
        <rFont val="Calibri"/>
        <family val="2"/>
        <charset val="238"/>
        <scheme val="minor"/>
      </rPr>
      <t xml:space="preserve"> jednaki su u 2023., 2024., 2025. i 2026., iznose 146 EUR i odnose se na rashode za usluge tekućeg i investicijskog održavanja.</t>
    </r>
  </si>
  <si>
    <t>Članak 9.</t>
  </si>
  <si>
    <t>OBRAZLOŽENJE POSEBNOG DIJELA FINANCIJSKOG PLANA</t>
  </si>
  <si>
    <t>Proračunski korisnik 26338 DJEČJI VRTIĆ GRIGOR VITEZ SAMOBOR</t>
  </si>
  <si>
    <t xml:space="preserve">Program:  DRUŠTVENA BRIGA O DJECI PREDŠKOLSKE DOBI </t>
  </si>
  <si>
    <t xml:space="preserve">Zakonske i druge pravne osnove programa: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</si>
  <si>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ustanovama (NN </t>
    </r>
    <r>
      <rPr>
        <sz val="10"/>
        <rFont val="Times New Roman"/>
        <family val="1"/>
        <charset val="238"/>
      </rPr>
      <t>76/93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29/97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47/99</t>
    </r>
    <r>
      <rPr>
        <sz val="10"/>
        <color theme="1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35/08</t>
    </r>
    <r>
      <rPr>
        <sz val="10"/>
        <color theme="1"/>
        <rFont val="Times New Roman"/>
        <family val="1"/>
        <charset val="238"/>
      </rPr>
      <t xml:space="preserve"> i 127/19),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</si>
  <si>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 xml:space="preserve">Zakon o predškolskom odgoju i obrazovanju (NN 10/97, 107/07, 94/13 i 98/19 i 57/22),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</si>
  <si>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Državni pedagoški standard predškolskog odgoja i naobrazbe (NN 63/08 i 90/10)</t>
    </r>
  </si>
  <si>
    <r>
      <t>Razvojna mjera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2021.-2025. g).:</t>
    </r>
  </si>
  <si>
    <t>5. Briga o djeci</t>
  </si>
  <si>
    <t>Pokazatelji rezultata:</t>
  </si>
  <si>
    <t>Sukladno Prilogu 1. Provedbenog programa Grada Samobora za razdoblje 2021. – 2025.</t>
  </si>
  <si>
    <t xml:space="preserve">Naziv aktivnosti/projekta u Proračunu: REDOVNA DJELATNOST DJEČJEG VRTIĆA </t>
  </si>
  <si>
    <t>Obrazloženje aktivnosti/projekta</t>
  </si>
  <si>
    <t>Planirana sredstva</t>
  </si>
  <si>
    <t>2024.</t>
  </si>
  <si>
    <t>2025.</t>
  </si>
  <si>
    <t>2026.</t>
  </si>
  <si>
    <t>Troškove redovne djelatnosti DV Grigor Vitez snosi osnivač ustanove – Grad Samobor i roditelji djece koja polaze vrtić.</t>
  </si>
  <si>
    <r>
      <t xml:space="preserve">Unutar ove aktivnosti, iz </t>
    </r>
    <r>
      <rPr>
        <b/>
        <sz val="10"/>
        <color theme="1"/>
        <rFont val="Times New Roman"/>
        <family val="1"/>
        <charset val="238"/>
      </rPr>
      <t>izvora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opći prihodi i primici</t>
    </r>
    <r>
      <rPr>
        <sz val="10"/>
        <color theme="1"/>
        <rFont val="Times New Roman"/>
        <family val="1"/>
        <charset val="238"/>
      </rPr>
      <t>, financiraju se rashodi za zaposlene i materijalni rashodi.</t>
    </r>
  </si>
  <si>
    <t>Od rashoda za zaposlene plarniraju se bruto plaće, doprinosi na plaće, ostali rashodi za zaposlene (božićnice, regres i dr.), plaće za prekovremeni rad, naknada zbog nezapošljavanja osoba s invaliditetom.</t>
  </si>
  <si>
    <t xml:space="preserve">Iznosi za plaće, doprinose i ostala materijalna prava planirani su na bazi 141 djelatnika što uključuje i 11 novih djelatnika zbog otvaranja objekta u Molvicama. </t>
  </si>
  <si>
    <t>Prema Uputama za izradu proračuna Grada Samobora osnovica za obračun plaće uvećana je sa 500 na 550 EUR te je uvećana uskrsnica sa 79,63 EUR na 132,72 EUR.</t>
  </si>
  <si>
    <t>Od materijalnih rashoda iz ovog izvora planira se: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</si>
  <si>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dio rahoda za energiju koji nije mogao biti pokriven iz izvora posebnih namjena.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</si>
  <si>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Potrošni materijal za logopedsku pomoć djeci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</si>
  <si>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Troškovi Okitoki aplikacije</t>
    </r>
  </si>
  <si>
    <t>U 2024.g. planira se povećanje rashoda iz ovog izvora redovne djelatnosti za 6,3% u odnosu na 2023.g., a u 2025. za 2,94% u odnosu na 2024.g.</t>
  </si>
  <si>
    <r>
      <t xml:space="preserve">Iz </t>
    </r>
    <r>
      <rPr>
        <b/>
        <sz val="10"/>
        <color theme="1"/>
        <rFont val="Times New Roman"/>
        <family val="1"/>
        <charset val="238"/>
      </rPr>
      <t>izvora vlastitih prihoda</t>
    </r>
    <r>
      <rPr>
        <sz val="10"/>
        <color theme="1"/>
        <rFont val="Times New Roman"/>
        <family val="1"/>
        <charset val="238"/>
      </rPr>
      <t xml:space="preserve"> planiraju se materijalni rashodi kao što su izdaci za uredski materijal i ostale materijalne rashode, dio energije te dio usluga za investicijsko održavanje.</t>
    </r>
  </si>
  <si>
    <r>
      <t xml:space="preserve">Iz </t>
    </r>
    <r>
      <rPr>
        <b/>
        <sz val="10"/>
        <color rgb="FF000000"/>
        <rFont val="Times New Roman"/>
        <family val="1"/>
        <charset val="238"/>
      </rPr>
      <t>izvora</t>
    </r>
    <r>
      <rPr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prihoda posebne namjene</t>
    </r>
    <r>
      <rPr>
        <sz val="10"/>
        <color rgb="FF000000"/>
        <rFont val="Times New Roman"/>
        <family val="1"/>
        <charset val="238"/>
      </rPr>
      <t xml:space="preserve"> tj. roditeljskim uplatama unutar redovne djelatnosti financiraju se 99,5% materijalni i 0,5%financijski rashodi.</t>
    </r>
  </si>
  <si>
    <t>S obzirom na otvaranje objekta vrtića u Molvicama očekuje se veći prihod pa tako i rashod iz ovog izvora za 3,19% u 2024. u odnosu na 2023.godinu. što je raspoređeno i na veće materijalne rashode koji će nastati otvaranjem novog objekta.</t>
  </si>
  <si>
    <t xml:space="preserve">S obzirom na povećanje svih materijalnih troškova i potrebu planiranja većeg rashoda za energiju (zbog neizvjesnosti o produžetku Vladine uredbe o otklanjanju poremećaja na tržištu energije iz ovog izvora ne mogu se planirati ukupna sredstva potrebna za usluge investicijskog odžavanja te su ona planirana iz novog izvora Grad Samobor – Pomoći.  </t>
  </si>
  <si>
    <t>Ishodište za procjenu navedenih troškova u razdoblju 2024. – 2026. godine temelji se realizacijama iz prethodnih godina te iskazanim potrebama na osnovu važećih cjenika i očekivanog povećanja cijena.</t>
  </si>
  <si>
    <t>zaposlenima), usluge promidžbe i reklamiranja, intelektualne i osobne usluge, premije osiguranja te ostali nespomenuti rashodi poslovanja.</t>
  </si>
  <si>
    <t>Izvora Grad Samobor – Pomoći novi je izvor unutar redovne djelatnosti dječjeg vrtića te će se iz tog izvora najvećim dijelom financirati usluge investicijskog održavanja u okviru čega se planira sanacija dijela krova u Perkovčevoj, izrada ograde u dvorištu jaslica u Perkovčevoj, uređenje dvorišta u Kladju, sanacija podnih drvenih obloga u Kovačićevoj, zatvaranje terase u Galgovu i ostali troškovi održavanja objekta kroz godinu.</t>
  </si>
  <si>
    <t>U razdoblju od 2025. do 2026. godine planira se zamjena dotrajale drvene stolarije soba dnevnih boravaka i hodnika u objektu Perkovčeva, kao i obnova prostorija uprave.</t>
  </si>
  <si>
    <r>
      <t xml:space="preserve">Iz </t>
    </r>
    <r>
      <rPr>
        <b/>
        <sz val="10"/>
        <color rgb="FF000000"/>
        <rFont val="Times New Roman"/>
        <family val="1"/>
        <charset val="238"/>
      </rPr>
      <t>prihoda od pomoći</t>
    </r>
    <r>
      <rPr>
        <sz val="10"/>
        <color rgb="FF000000"/>
        <rFont val="Times New Roman"/>
        <family val="1"/>
        <charset val="238"/>
      </rPr>
      <t xml:space="preserve"> financiraju se prethodni pregledi zaposlenika</t>
    </r>
    <r>
      <rPr>
        <b/>
        <sz val="10"/>
        <color rgb="FF000000"/>
        <rFont val="Times New Roman"/>
        <family val="1"/>
        <charset val="238"/>
      </rPr>
      <t xml:space="preserve">. </t>
    </r>
    <r>
      <rPr>
        <sz val="10"/>
        <color rgb="FF000000"/>
        <rFont val="Times New Roman"/>
        <family val="1"/>
        <charset val="238"/>
      </rPr>
      <t>Nakon obavljenog i plaćenog pregleda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HZZO vrši refundaciju tih troškova.</t>
    </r>
  </si>
  <si>
    <r>
      <t xml:space="preserve">Iz </t>
    </r>
    <r>
      <rPr>
        <b/>
        <sz val="10"/>
        <color rgb="FF000000"/>
        <rFont val="Times New Roman"/>
        <family val="1"/>
        <charset val="238"/>
      </rPr>
      <t>prihoda od donacija</t>
    </r>
    <r>
      <rPr>
        <sz val="10"/>
        <color rgb="FF000000"/>
        <rFont val="Times New Roman"/>
        <family val="1"/>
        <charset val="238"/>
      </rPr>
      <t xml:space="preserve"> financiraju se rahodi za pripremu za Dječji fašnik.</t>
    </r>
  </si>
  <si>
    <t>Sve navedeno dovodi do povećanja ukupno planiranih sredstava za redovnu djelatnost vrtića u 2024.godini za 22,20% u odnosu na 2023.</t>
  </si>
  <si>
    <t>U 2025.godini očekuje se lagani rast od 5,91% te 2,8% u 2026.godini.</t>
  </si>
  <si>
    <t xml:space="preserve">Naziv aktivnosti/projekta u Proračunu: PROGRAM JAVNIH POTREBA – PREDŠKOLA I TUR </t>
  </si>
  <si>
    <t xml:space="preserve">Program predškole obvezan je program odgojno-obrazovnoga rada s djecom u godini dana prije polaska u osnovnu školu te se provodi u trajanju od 250 sati. </t>
  </si>
  <si>
    <t>Program predškole zajedno sa programom za djecu s teškoćama koja su integrirana u redovite odgojno-obrazovne skupine u DV Grigor Vitez sufinanciran je od strane Ministarstva znanosti i obrazovanja.</t>
  </si>
  <si>
    <t>Iz navedenih sredstava unutar ove aktivnosti vrši se nabava uređaja, strojeva i opeme, didaktike i materijala, , vrši se stručno usavršavanje odgojitelja, kupnja uredskog materijala i uredske opreme i namještaja, a sve prema uputama Ministarstva znanosti i obrazovanja (o potrošnji sredstava predaje se izvještaj Ministarstvu).</t>
  </si>
  <si>
    <t>Ishodište za procjenu planiranih rashoda u razdoblju od 2024. – 2026. godine temelji se na broju djece u programu predškole i djece s teškoćama koja su integrirana u redovite programe te iznosima sufinanciranja od strane MZO, i to:</t>
  </si>
  <si>
    <t>- 20,00 kn po djetetu u programu predškole</t>
  </si>
  <si>
    <t>- od 400,00 kn do 800,00 kn po djetetu s teškoćama u razvoju.</t>
  </si>
  <si>
    <t>Prisutan je rast broj djece s teškoćama te time i lagani rast prihoda iz navedenog izvora.</t>
  </si>
  <si>
    <t>Naziv aktivnosti/projekta u Proračunu: UNIVERZALNI SPORTSKI PROGRAM</t>
  </si>
  <si>
    <t>Univerzalni sportski program verificiran je od strane Ministarstva znanosti i obrazovanja i financira se iz izvora posebne namjene. Program se provodi svakodnevno u sklopu redovnog 10-satnog odgojno-obrazovnog programa. Uključuje djecu od 4. godine života do polaska u školu. Uz odgojitelje, nositelj programa je i kineziolog. Program je sa radom započeo 01.09.2022. sa 20 djece, a u 2024. broj upisane djece je 21.</t>
  </si>
  <si>
    <t>Cijena za djecu uključenu u Univerzalni sportski program uvećava se za 33,18 EUR mjesečno (na redoviti iznos roditeljske uplate od 76,98 EUR).</t>
  </si>
  <si>
    <t>Prihodi će biti namjenski utrošeni za dodatak plaći odgajatelja koji sudjeluju u tom programu, trošak kineziologa te nabavu sitnog inventara i didaktike.</t>
  </si>
  <si>
    <t xml:space="preserve">Naziv aktivnosti/projekta u Proračunu: NABAVA NEFINANCIJSKE IMOVINE </t>
  </si>
  <si>
    <t>Rashodi su predviđeni za nabavu dugotrajne imovine za DV Grigor Vitez iz izvora vlastitih prihoda vrtića, izvora posebnih namjena, izvora Grad Samobor-Pomoći, izvora donacija te dio iz općih prihoda i primitaka.</t>
  </si>
  <si>
    <t>Nabava nefinancijske imovine vrši se sukcesivno tijekom godine, sukladno Planu nabave (uredska oprema i namještaj, komunikacijska oprema, klima uređaji, sprave za igrališta, uređaji, strojevi, sitan inventar i didaktika).</t>
  </si>
  <si>
    <t>Planirana financijska sredstva temelje se na iskazanim potrebama DV Grigor Vitez za nabavu dugotrajne nefinancijske imovine te ponudama za nabavu iste.</t>
  </si>
  <si>
    <t>Iz izvora opći prihodi i primici unutar ovog projekta financiraju se licenca za Okitoki aplikaciju i nabava dodatnih uređaja potrebnih u radu logopeda.</t>
  </si>
  <si>
    <t>Iz izvora vlastitih prihoda financira se sitan inventar i didaktika.</t>
  </si>
  <si>
    <t xml:space="preserve">Iz izvora prihoda posebne namjene financira se: 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</si>
  <si>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nabava sitnog inventara i didaktike – većim dijelom ovog rashoda opremiti će se nove odgojne skupine u Molvicama.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</si>
  <si>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uredska oprema i namještaj – za razne potrebe dodatne opreme i namještaja po objektima kroz godinu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</si>
  <si>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oprema za održavanje i hlađenje – zamjena dotrajale opreme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</si>
  <si>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nabava sprava za igralište – potreba za novim spravama u objektima u Sudnikovoj, Kladju, Molvicama,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</si>
  <si>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nabava uređaja, strojeva i opreme za ostale namjene – eventualna potreba za zamjenom dotrajalih kroz godinu.</t>
    </r>
  </si>
  <si>
    <t>Iz izvora Grad Samobor- Pomoći u okviru ovog projekta planira se nabava sprava za igrališta koje će se financirati zajedno sa izvorom prihoda posebnih namjena za navedene objekte.</t>
  </si>
  <si>
    <t>Iz izvora donacija planirali smo dopunu računalne opreme od strane Privredne banke.</t>
  </si>
  <si>
    <t>Za iste namjene planiraju se i rashodi u 2025. i 2026. godini ovisno o potrebama koje će nastati.</t>
  </si>
  <si>
    <t>Pokazatelj uspješnosti</t>
  </si>
  <si>
    <t>Definicija</t>
  </si>
  <si>
    <t>Jedinica</t>
  </si>
  <si>
    <t>Polazna vrijednost 2023.</t>
  </si>
  <si>
    <t>Ukupni broj upisane djece</t>
  </si>
  <si>
    <t>Ukupni broj upisane djece u redovni 10-satni program i  djece uključene u kraći program predškole (akt. 5.1. Redovna djelatnost vrtića, PPGS)</t>
  </si>
  <si>
    <t>Broj</t>
  </si>
  <si>
    <t>Broj novoupisane djece</t>
  </si>
  <si>
    <t>Broj novoupisane djece (akt. 5.1. Redovna djelatnost vrtića, PPGS)</t>
  </si>
  <si>
    <t>Radi poboljšanja kvalitete odgoja, obrazovanja i skrbi o djeci rane i predškolske dobi te usklađivanja s Državnim pedagoškim standardom predškolskog odgoja i naobrazbe potrebno je održati postojeći odnosno eventualno smanjiti ukupan broj upisane djece u redovni 10-satni program</t>
  </si>
  <si>
    <t>Od 2/2024. godine doći će do planiranog povećanja broja djece obuhvaćene redovitim 10-satnim programom predškolskog odgoja i obrazovanja u DV Grigor Vitez radi proširenja smještajnih kapaciteta, izgradnjom novog objekta u mjestu Molvice sa dodatne 2 vrtićke skupine, te 1 jasličkom skupinom.</t>
  </si>
  <si>
    <t>Broj djece u kraćem programu predškole</t>
  </si>
  <si>
    <t>Omogućiti svoj djeci u godini dana prije polaska u osnovnu školu pohađanje programa predškole. Trenutno program polazi 13-ero djece, a maksimalan kapacitet za 1 skupinu kraćeg programa iznosi 20 polaznika.</t>
  </si>
  <si>
    <t>Broj djece u skupini u odnosu na broj odgojitelja mora biti usklađen s Državnim pedagoškim standardom , kako bi se osiguralo što kvalitetnije provođenje  predškolskog odgoja i obrazovanja.</t>
  </si>
  <si>
    <t>Broj djece u skupini u odnosu na broj odgojitelja</t>
  </si>
  <si>
    <t>Broj djece obuhvaćene Univerzalnim sportskim programom</t>
  </si>
  <si>
    <t>Održavanjem programa utječe se na razvijanje svjesnosti stvaranja kvalitetnih uvjeta za rast i razvoj organizma te važnu ulogu u održavanju tjelesnog zdravlja.</t>
  </si>
  <si>
    <t>Izraditi program za verifikaciju posebnog cjelodnevnog  programa ranog učenja engleskog jezika. Cilj programa je upoznavanje djece sa engleskim jezikom i drugačijom kulturom kroz svakodnevne životne situacije i igru.</t>
  </si>
  <si>
    <t>Povećanjem broja kraćih programa omogućuje se djeci predškolske dobi pohađanje dodatnih aktivnosti unutar prostora vrtića. Djeca polaznici nalaze se u poznatoj okolini, a roditeljima se olakšava organizacija svakodnevnog života.</t>
  </si>
  <si>
    <t>Postojeći kraći programi u DV Grigor Vitez su:</t>
  </si>
  <si>
    <r>
      <t>-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 xml:space="preserve">sportska igraonica </t>
    </r>
  </si>
  <si>
    <r>
      <t>-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nogomet</t>
    </r>
  </si>
  <si>
    <r>
      <t>-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engleski</t>
    </r>
  </si>
  <si>
    <t>U narednom razdoblju planira se uvođenje novih  kraćih programa: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</si>
  <si>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Mali divovi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</si>
  <si>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zbor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</si>
  <si>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Times New Roman"/>
        <family val="1"/>
        <charset val="238"/>
      </rPr>
      <t>folklor</t>
    </r>
  </si>
  <si>
    <t>programa</t>
  </si>
  <si>
    <t xml:space="preserve">Povećanje broja organiziranih posjeta vrtićkih skupina kulturnim manifestacijama </t>
  </si>
  <si>
    <t>Organiziranjem posjeta vrtićkih skupina kulturnim manifestacijama bogati se cjelokupno iskustvo djece u raznolikim aktivnostima povezanim s kulturnom umjetnosti</t>
  </si>
  <si>
    <t>Broj posjeta</t>
  </si>
  <si>
    <t>Broj gostovanja kazališta/dramskih skupina i sl. u dječjem vrtiću</t>
  </si>
  <si>
    <t>Održavanje broja predstava i igrokaza po svim objektima DV Grigor Vitez.</t>
  </si>
  <si>
    <t xml:space="preserve">U narednom razdoblju smanjujemo broj gostovanja zbog formiranja dramske skupine Vitezova mala scena u organizaciji odgojitelja DV Grigor Vitez koji na godišnjoj razini organiziraju 2-3 predstave za svu djecu polaznike vrtića. </t>
  </si>
  <si>
    <t>Broj gostovanja</t>
  </si>
  <si>
    <t>Povećanje broja održanih kreativnih radionica i raznih svečanosti u koje su uključeni i roditelji</t>
  </si>
  <si>
    <t>Održavanjem radionica potiču se djeca i roditelji na međusobno kreativno izražavanje kroz ugodno druženje djece, roditelja i odgojitelja.</t>
  </si>
  <si>
    <t>Broj održanih radionica</t>
  </si>
  <si>
    <t>Povećanje broja  predavačkih i komuinikacijskih sastanaka  za roditelje</t>
  </si>
  <si>
    <t>Održavanje planiranih sastanaka unutar odgojnih skupina uz povećanje sastanaka organiziranih u suradnji s vanjskim stručnjacima (npr. pedijatrima) radi bolje informiranosti roditelja o rastu i razvoju djece predškolske dobi.</t>
  </si>
  <si>
    <t>Održavanje broja održanih seminara, predavanja i radionica  za odgojitelje, stručne suradnike, ravnatelja, administrativnih radnika u sklopu stručnog usavršavanja.</t>
  </si>
  <si>
    <t>Pohađanjem  seminara, predavanja i radionica potiče se radnike na profesionalan rast i razvoj koji je neophodan za kvalitetno provođenje predškolskog odgoja i obrazovanja.</t>
  </si>
  <si>
    <t xml:space="preserve">Broj </t>
  </si>
  <si>
    <t>III. ZAVRŠNE ODREDBE</t>
  </si>
  <si>
    <t>KLASA: 400-02/23-1-1</t>
  </si>
  <si>
    <t>URBROJ: 238-27-71-04-23-1</t>
  </si>
  <si>
    <t>PREDSJEDNICA UPRAVNOG VIJEĆA:</t>
  </si>
  <si>
    <t>Tatijana Lenart</t>
  </si>
  <si>
    <t>Ciljana
 vrijednost 2024.</t>
  </si>
  <si>
    <t>Ciljana
 vrijednost 2025.</t>
  </si>
  <si>
    <t>Ciljana
 vrijednost 2026.</t>
  </si>
  <si>
    <t>Povećanje broja kraćih programa izvan 10-satnog redovnog programa 
(vanjski suradnici)</t>
  </si>
  <si>
    <t>Povećanje broja djece obuhvaćene posebnim 
10-satnim programom učenja engleskog jezika</t>
  </si>
  <si>
    <t>Potpuna usklađenost s Državnim pedagoškim standardom
 u pogledu odnosa broja odgojitelja i broja djece</t>
  </si>
  <si>
    <t>Broj djece obuhvaćene programom predškolskog
odgoja i obrazovanja u gradskim dječjim vrtićima</t>
  </si>
  <si>
    <t>Financijski plan za 2024.g. i projekcije za 2025. i 2026.godinu objavit će se na službenoj Internet stranici Dječjeg vrtića Grigor Vitez,
 a stupa na snagu 1.1.2024. godine.</t>
  </si>
  <si>
    <t>Prihodi poslovanja uključuju pomoći iz inozemstva i od subjekata unutar općeg proračuna, prihodi od imovine, prihodi od upravnih i administrativnih pristojbi, pristojbi po posebnim propisima i naknada, prihodi od prodaje proizvoda i robe te pruženih usluga, prihodi od donacija te povrati po protestiranim jamstvima, prihodi iz nadležnog proračuna i od HZZO-a temeljem ugovornih obveza.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</si>
</sst>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Geneva"/>
      <charset val="238"/>
    </font>
    <font>
      <b/>
      <sz val="16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8" fillId="0" borderId="0" applyNumberFormat="0" applyBorder="0" applyProtection="0"/>
  </cellStyleXfs>
  <cellXfs count="29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0" fillId="2" borderId="0" xfId="0" applyFill="1"/>
    <xf numFmtId="0" fontId="3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1" fillId="0" borderId="0" xfId="0" applyNumberFormat="1" applyFont="1"/>
    <xf numFmtId="3" fontId="16" fillId="0" borderId="0" xfId="0" applyNumberFormat="1" applyFont="1"/>
    <xf numFmtId="0" fontId="6" fillId="7" borderId="0" xfId="0" applyFont="1" applyFill="1" applyAlignment="1">
      <alignment horizontal="left" vertical="center" wrapText="1"/>
    </xf>
    <xf numFmtId="3" fontId="6" fillId="7" borderId="0" xfId="0" quotePrefix="1" applyNumberFormat="1" applyFont="1" applyFill="1" applyAlignment="1">
      <alignment horizontal="right"/>
    </xf>
    <xf numFmtId="0" fontId="0" fillId="7" borderId="0" xfId="0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8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0" fontId="9" fillId="2" borderId="11" xfId="0" applyFont="1" applyFill="1" applyBorder="1" applyAlignment="1">
      <alignment horizontal="left" vertical="center" wrapText="1"/>
    </xf>
    <xf numFmtId="0" fontId="9" fillId="2" borderId="1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12" xfId="0" quotePrefix="1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4" borderId="11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20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center" wrapText="1"/>
    </xf>
    <xf numFmtId="0" fontId="12" fillId="0" borderId="0" xfId="0" applyFont="1"/>
    <xf numFmtId="0" fontId="24" fillId="0" borderId="0" xfId="0" applyFont="1"/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/>
    </xf>
    <xf numFmtId="0" fontId="11" fillId="0" borderId="0" xfId="0" applyFont="1"/>
    <xf numFmtId="0" fontId="7" fillId="2" borderId="0" xfId="0" quotePrefix="1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3" fontId="5" fillId="2" borderId="0" xfId="0" applyNumberFormat="1" applyFont="1" applyFill="1" applyAlignment="1">
      <alignment horizontal="right"/>
    </xf>
    <xf numFmtId="0" fontId="5" fillId="0" borderId="0" xfId="0" quotePrefix="1" applyFont="1" applyAlignment="1">
      <alignment horizontal="center" vertical="center" wrapText="1"/>
    </xf>
    <xf numFmtId="3" fontId="5" fillId="4" borderId="1" xfId="0" quotePrefix="1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 vertical="center" wrapText="1"/>
    </xf>
    <xf numFmtId="3" fontId="5" fillId="7" borderId="1" xfId="0" quotePrefix="1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 wrapText="1"/>
    </xf>
    <xf numFmtId="3" fontId="5" fillId="3" borderId="1" xfId="0" quotePrefix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3" fontId="11" fillId="2" borderId="3" xfId="0" applyNumberFormat="1" applyFont="1" applyFill="1" applyBorder="1" applyAlignment="1">
      <alignment horizontal="right"/>
    </xf>
    <xf numFmtId="3" fontId="11" fillId="2" borderId="3" xfId="0" quotePrefix="1" applyNumberFormat="1" applyFont="1" applyFill="1" applyBorder="1" applyAlignment="1">
      <alignment horizontal="right"/>
    </xf>
    <xf numFmtId="0" fontId="26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31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2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5"/>
    </xf>
    <xf numFmtId="0" fontId="13" fillId="0" borderId="22" xfId="0" applyFont="1" applyBorder="1" applyAlignment="1">
      <alignment horizontal="left" vertical="center" wrapText="1" indent="5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9" fillId="0" borderId="17" xfId="0" applyFont="1" applyBorder="1" applyAlignment="1">
      <alignment vertical="center"/>
    </xf>
    <xf numFmtId="0" fontId="29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5" fillId="0" borderId="7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9" fillId="0" borderId="2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9" fillId="0" borderId="27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27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16" fontId="29" fillId="0" borderId="27" xfId="0" applyNumberFormat="1" applyFont="1" applyBorder="1" applyAlignment="1">
      <alignment horizontal="center" vertical="center" wrapText="1"/>
    </xf>
    <xf numFmtId="16" fontId="29" fillId="0" borderId="17" xfId="0" applyNumberFormat="1" applyFont="1" applyBorder="1" applyAlignment="1">
      <alignment horizontal="center" vertical="center" wrapText="1"/>
    </xf>
    <xf numFmtId="16" fontId="29" fillId="0" borderId="27" xfId="0" applyNumberFormat="1" applyFont="1" applyBorder="1" applyAlignment="1">
      <alignment horizontal="center" vertical="center"/>
    </xf>
    <xf numFmtId="16" fontId="29" fillId="0" borderId="17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9" fillId="0" borderId="18" xfId="0" applyFont="1" applyBorder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29" fillId="0" borderId="19" xfId="0" applyFont="1" applyBorder="1" applyAlignment="1">
      <alignment horizontal="justify" vertical="center"/>
    </xf>
    <xf numFmtId="0" fontId="29" fillId="0" borderId="20" xfId="0" applyFont="1" applyBorder="1" applyAlignment="1">
      <alignment horizontal="justify" vertical="center"/>
    </xf>
    <xf numFmtId="0" fontId="29" fillId="0" borderId="21" xfId="0" applyFont="1" applyBorder="1" applyAlignment="1">
      <alignment horizontal="justify" vertical="center"/>
    </xf>
    <xf numFmtId="0" fontId="29" fillId="0" borderId="22" xfId="0" applyFont="1" applyBorder="1" applyAlignment="1">
      <alignment horizontal="justify" vertical="center"/>
    </xf>
    <xf numFmtId="0" fontId="31" fillId="0" borderId="2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25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19" xfId="0" applyFont="1" applyBorder="1" applyAlignment="1">
      <alignment horizontal="justify" vertical="center"/>
    </xf>
    <xf numFmtId="0" fontId="33" fillId="10" borderId="14" xfId="0" applyFont="1" applyFill="1" applyBorder="1" applyAlignment="1">
      <alignment vertical="center" wrapText="1"/>
    </xf>
    <xf numFmtId="0" fontId="33" fillId="10" borderId="15" xfId="0" applyFont="1" applyFill="1" applyBorder="1" applyAlignment="1">
      <alignment vertical="center" wrapText="1"/>
    </xf>
    <xf numFmtId="0" fontId="33" fillId="10" borderId="16" xfId="0" applyFont="1" applyFill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justify" vertical="center"/>
    </xf>
    <xf numFmtId="0" fontId="29" fillId="0" borderId="25" xfId="0" applyFont="1" applyBorder="1" applyAlignment="1">
      <alignment horizontal="justify" vertical="center"/>
    </xf>
    <xf numFmtId="0" fontId="29" fillId="0" borderId="26" xfId="0" applyFont="1" applyBorder="1" applyAlignment="1">
      <alignment horizontal="justify" vertical="center"/>
    </xf>
    <xf numFmtId="3" fontId="31" fillId="0" borderId="27" xfId="0" applyNumberFormat="1" applyFont="1" applyBorder="1" applyAlignment="1">
      <alignment horizontal="right" vertical="center"/>
    </xf>
    <xf numFmtId="3" fontId="31" fillId="0" borderId="23" xfId="0" applyNumberFormat="1" applyFont="1" applyBorder="1" applyAlignment="1">
      <alignment horizontal="right" vertical="center"/>
    </xf>
    <xf numFmtId="3" fontId="31" fillId="0" borderId="17" xfId="0" applyNumberFormat="1" applyFont="1" applyBorder="1" applyAlignment="1">
      <alignment horizontal="right" vertical="center"/>
    </xf>
    <xf numFmtId="0" fontId="29" fillId="11" borderId="18" xfId="0" applyFont="1" applyFill="1" applyBorder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29" fillId="11" borderId="19" xfId="0" applyFont="1" applyFill="1" applyBorder="1" applyAlignment="1">
      <alignment vertical="center" wrapText="1"/>
    </xf>
    <xf numFmtId="0" fontId="31" fillId="11" borderId="20" xfId="0" applyFont="1" applyFill="1" applyBorder="1" applyAlignment="1">
      <alignment vertical="center" wrapText="1"/>
    </xf>
    <xf numFmtId="0" fontId="31" fillId="11" borderId="21" xfId="0" applyFont="1" applyFill="1" applyBorder="1" applyAlignment="1">
      <alignment vertical="center" wrapText="1"/>
    </xf>
    <xf numFmtId="0" fontId="31" fillId="11" borderId="22" xfId="0" applyFont="1" applyFill="1" applyBorder="1" applyAlignment="1">
      <alignment vertical="center" wrapText="1"/>
    </xf>
    <xf numFmtId="0" fontId="34" fillId="11" borderId="18" xfId="0" applyFont="1" applyFill="1" applyBorder="1" applyAlignment="1">
      <alignment vertical="center" wrapText="1"/>
    </xf>
    <xf numFmtId="0" fontId="34" fillId="11" borderId="0" xfId="0" applyFont="1" applyFill="1" applyAlignment="1">
      <alignment vertical="center" wrapText="1"/>
    </xf>
    <xf numFmtId="0" fontId="34" fillId="11" borderId="19" xfId="0" applyFont="1" applyFill="1" applyBorder="1" applyAlignment="1">
      <alignment vertical="center" wrapText="1"/>
    </xf>
    <xf numFmtId="0" fontId="34" fillId="11" borderId="18" xfId="0" applyFont="1" applyFill="1" applyBorder="1" applyAlignment="1">
      <alignment horizontal="justify" vertical="center" wrapText="1"/>
    </xf>
    <xf numFmtId="0" fontId="34" fillId="11" borderId="0" xfId="0" applyFont="1" applyFill="1" applyAlignment="1">
      <alignment horizontal="justify" vertical="center" wrapText="1"/>
    </xf>
    <xf numFmtId="0" fontId="34" fillId="11" borderId="19" xfId="0" applyFont="1" applyFill="1" applyBorder="1" applyAlignment="1">
      <alignment horizontal="justify" vertical="center" wrapText="1"/>
    </xf>
    <xf numFmtId="0" fontId="31" fillId="0" borderId="18" xfId="0" applyFont="1" applyBorder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1" fillId="0" borderId="19" xfId="0" applyFont="1" applyBorder="1" applyAlignment="1">
      <alignment horizontal="justify" vertical="center"/>
    </xf>
    <xf numFmtId="0" fontId="28" fillId="9" borderId="14" xfId="0" applyFont="1" applyFill="1" applyBorder="1" applyAlignment="1">
      <alignment vertical="center"/>
    </xf>
    <xf numFmtId="0" fontId="28" fillId="9" borderId="15" xfId="0" applyFont="1" applyFill="1" applyBorder="1" applyAlignment="1">
      <alignment vertical="center"/>
    </xf>
    <xf numFmtId="0" fontId="28" fillId="9" borderId="16" xfId="0" applyFont="1" applyFill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13" fillId="0" borderId="18" xfId="0" applyFont="1" applyBorder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13" fillId="0" borderId="19" xfId="0" applyFont="1" applyBorder="1" applyAlignment="1">
      <alignment horizontal="left" vertical="center" indent="5"/>
    </xf>
    <xf numFmtId="0" fontId="13" fillId="0" borderId="20" xfId="0" applyFont="1" applyBorder="1" applyAlignment="1">
      <alignment horizontal="left" vertical="center" indent="5"/>
    </xf>
    <xf numFmtId="0" fontId="13" fillId="0" borderId="21" xfId="0" applyFont="1" applyBorder="1" applyAlignment="1">
      <alignment horizontal="left" vertical="center" indent="5"/>
    </xf>
    <xf numFmtId="0" fontId="13" fillId="0" borderId="22" xfId="0" applyFont="1" applyBorder="1" applyAlignment="1">
      <alignment horizontal="left" vertical="center" indent="5"/>
    </xf>
    <xf numFmtId="0" fontId="31" fillId="0" borderId="24" xfId="0" applyFont="1" applyBorder="1" applyAlignment="1">
      <alignment horizontal="justify" vertical="center"/>
    </xf>
    <xf numFmtId="0" fontId="31" fillId="0" borderId="25" xfId="0" applyFont="1" applyBorder="1" applyAlignment="1">
      <alignment horizontal="justify" vertical="center"/>
    </xf>
    <xf numFmtId="0" fontId="31" fillId="0" borderId="26" xfId="0" applyFont="1" applyBorder="1" applyAlignment="1">
      <alignment horizontal="justify" vertical="center"/>
    </xf>
  </cellXfs>
  <cellStyles count="3">
    <cellStyle name="Normal" xfId="0" builtinId="0"/>
    <cellStyle name="Normal 2" xfId="1" xr:uid="{A3A0E03D-EE1F-449B-91B1-433CC8204EBC}"/>
    <cellStyle name="Obično_1Prihodi-rashodi2004 2" xfId="2" xr:uid="{6DDA09E7-A5E0-41F8-A25C-4B57712BCC64}"/>
  </cellStyles>
  <dxfs count="0"/>
  <tableStyles count="0" defaultTableStyle="TableStyleMedium2" defaultPivotStyle="PivotStyleLight16"/>
  <colors>
    <mruColors>
      <color rgb="FFFFFFCC"/>
      <color rgb="FFB6CAF6"/>
      <color rgb="FFCCECFF"/>
      <color rgb="FFFFFF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workbookViewId="0">
      <selection activeCell="A2" sqref="A2:K2"/>
    </sheetView>
  </sheetViews>
  <sheetFormatPr defaultRowHeight="15"/>
  <cols>
    <col min="1" max="1" width="4.42578125" customWidth="1"/>
    <col min="5" max="5" width="15.140625" customWidth="1"/>
    <col min="6" max="6" width="11.28515625" customWidth="1"/>
    <col min="7" max="11" width="17" customWidth="1"/>
  </cols>
  <sheetData>
    <row r="1" spans="1:11" ht="15.75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5.75">
      <c r="A2" s="135" t="s">
        <v>140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49.5" customHeight="1">
      <c r="A4" s="138" t="s">
        <v>113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 ht="12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5.75" customHeight="1">
      <c r="A6" s="140" t="s">
        <v>19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ht="15" customHeigh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1" s="23" customFormat="1" ht="15.75">
      <c r="A8" s="139" t="s">
        <v>78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 s="23" customFormat="1" ht="23.25" customHeight="1">
      <c r="A9" s="137" t="s">
        <v>97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1:11" s="23" customFormat="1" ht="19.5" customHeight="1">
      <c r="A10" s="137" t="s">
        <v>79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1" s="23" customFormat="1" ht="12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1.2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8" customHeight="1">
      <c r="A13" s="139" t="s">
        <v>75</v>
      </c>
      <c r="B13" s="139"/>
      <c r="C13" s="139"/>
      <c r="D13" s="139"/>
      <c r="E13" s="139"/>
      <c r="F13" s="139"/>
      <c r="G13" s="139"/>
      <c r="H13" s="139"/>
      <c r="I13" s="139"/>
      <c r="J13" s="139"/>
    </row>
    <row r="14" spans="1:11" ht="18">
      <c r="A14" s="1"/>
      <c r="B14" s="2"/>
      <c r="C14" s="2"/>
      <c r="D14" s="2"/>
      <c r="E14" s="5"/>
      <c r="F14" s="5"/>
      <c r="G14" s="6"/>
      <c r="H14" s="6"/>
      <c r="I14" s="6"/>
      <c r="J14" s="6"/>
    </row>
    <row r="15" spans="1:11" ht="31.5">
      <c r="A15" s="152" t="s">
        <v>68</v>
      </c>
      <c r="B15" s="153"/>
      <c r="C15" s="153"/>
      <c r="D15" s="153"/>
      <c r="E15" s="153"/>
      <c r="F15" s="154"/>
      <c r="G15" s="94" t="s">
        <v>109</v>
      </c>
      <c r="H15" s="94" t="s">
        <v>110</v>
      </c>
      <c r="I15" s="94" t="s">
        <v>111</v>
      </c>
      <c r="J15" s="94" t="s">
        <v>67</v>
      </c>
      <c r="K15" s="94" t="s">
        <v>112</v>
      </c>
    </row>
    <row r="16" spans="1:11" ht="15.75">
      <c r="A16" s="142" t="s">
        <v>0</v>
      </c>
      <c r="B16" s="143"/>
      <c r="C16" s="143"/>
      <c r="D16" s="143"/>
      <c r="E16" s="144"/>
      <c r="F16" s="96"/>
      <c r="G16" s="97">
        <f>+G17+G18</f>
        <v>2438029.5499999998</v>
      </c>
      <c r="H16" s="97">
        <f t="shared" ref="H16:K16" si="0">+H17+H18</f>
        <v>2806567</v>
      </c>
      <c r="I16" s="97">
        <f t="shared" si="0"/>
        <v>3429908</v>
      </c>
      <c r="J16" s="97">
        <f t="shared" si="0"/>
        <v>3636339</v>
      </c>
      <c r="K16" s="97">
        <f t="shared" si="0"/>
        <v>3737284</v>
      </c>
    </row>
    <row r="17" spans="1:11" ht="15" customHeight="1">
      <c r="A17" s="98">
        <v>6</v>
      </c>
      <c r="B17" s="145" t="s">
        <v>7</v>
      </c>
      <c r="C17" s="145"/>
      <c r="D17" s="145"/>
      <c r="E17" s="145"/>
      <c r="F17" s="146"/>
      <c r="G17" s="99">
        <f>+' Račun prihoda i rashoda -ek.kl'!D12</f>
        <v>2438029.5499999998</v>
      </c>
      <c r="H17" s="99">
        <f>+' Račun prihoda i rashoda -ek.kl'!E12</f>
        <v>2806567</v>
      </c>
      <c r="I17" s="99">
        <f>+' Račun prihoda i rashoda -ek.kl'!F12</f>
        <v>3429908</v>
      </c>
      <c r="J17" s="99">
        <f>+' Račun prihoda i rashoda -ek.kl'!G12</f>
        <v>3636339</v>
      </c>
      <c r="K17" s="99">
        <f>+' Račun prihoda i rashoda -ek.kl'!H12</f>
        <v>3737284</v>
      </c>
    </row>
    <row r="18" spans="1:11" ht="15" customHeight="1">
      <c r="A18" s="98">
        <v>7</v>
      </c>
      <c r="B18" s="145" t="s">
        <v>8</v>
      </c>
      <c r="C18" s="145"/>
      <c r="D18" s="145"/>
      <c r="E18" s="145"/>
      <c r="F18" s="146"/>
      <c r="G18" s="99">
        <f>+' Račun prihoda i rashoda -ek.kl'!D18</f>
        <v>0</v>
      </c>
      <c r="H18" s="99">
        <f>+' Račun prihoda i rashoda -ek.kl'!E18</f>
        <v>0</v>
      </c>
      <c r="I18" s="99">
        <f>+' Račun prihoda i rashoda -ek.kl'!F18</f>
        <v>0</v>
      </c>
      <c r="J18" s="99">
        <f>+' Račun prihoda i rashoda -ek.kl'!G18</f>
        <v>0</v>
      </c>
      <c r="K18" s="99">
        <f>+' Račun prihoda i rashoda -ek.kl'!H18</f>
        <v>0</v>
      </c>
    </row>
    <row r="19" spans="1:11" ht="15.75">
      <c r="A19" s="148" t="s">
        <v>1</v>
      </c>
      <c r="B19" s="149"/>
      <c r="C19" s="149"/>
      <c r="D19" s="149"/>
      <c r="E19" s="149"/>
      <c r="F19" s="150"/>
      <c r="G19" s="97">
        <f>+G20+G21</f>
        <v>2454463.5299999998</v>
      </c>
      <c r="H19" s="97">
        <f t="shared" ref="H19:K19" si="1">+H20+H21</f>
        <v>2831708</v>
      </c>
      <c r="I19" s="97">
        <f t="shared" si="1"/>
        <v>3434908</v>
      </c>
      <c r="J19" s="97">
        <f t="shared" si="1"/>
        <v>3636339</v>
      </c>
      <c r="K19" s="97">
        <f t="shared" si="1"/>
        <v>3737284</v>
      </c>
    </row>
    <row r="20" spans="1:11" ht="15" customHeight="1">
      <c r="A20" s="98">
        <v>3</v>
      </c>
      <c r="B20" s="151" t="s">
        <v>10</v>
      </c>
      <c r="C20" s="145"/>
      <c r="D20" s="145"/>
      <c r="E20" s="145"/>
      <c r="F20" s="146"/>
      <c r="G20" s="99">
        <f>+' Račun prihoda i rashoda -ek.kl'!D26</f>
        <v>2402952.94</v>
      </c>
      <c r="H20" s="99">
        <f>+' Račun prihoda i rashoda -ek.kl'!E26</f>
        <v>2779411</v>
      </c>
      <c r="I20" s="99">
        <f>+' Račun prihoda i rashoda -ek.kl'!F26</f>
        <v>3383998</v>
      </c>
      <c r="J20" s="99">
        <f>+' Račun prihoda i rashoda -ek.kl'!G26</f>
        <v>3588103</v>
      </c>
      <c r="K20" s="99">
        <f>+' Račun prihoda i rashoda -ek.kl'!H26</f>
        <v>3688407</v>
      </c>
    </row>
    <row r="21" spans="1:11" ht="15" customHeight="1">
      <c r="A21" s="98">
        <v>4</v>
      </c>
      <c r="B21" s="151" t="s">
        <v>12</v>
      </c>
      <c r="C21" s="145"/>
      <c r="D21" s="145"/>
      <c r="E21" s="145"/>
      <c r="F21" s="146"/>
      <c r="G21" s="99">
        <f>+' Račun prihoda i rashoda -ek.kl'!D31</f>
        <v>51510.590000000004</v>
      </c>
      <c r="H21" s="99">
        <f>+' Račun prihoda i rashoda -ek.kl'!E31</f>
        <v>52297</v>
      </c>
      <c r="I21" s="99">
        <f>+' Račun prihoda i rashoda -ek.kl'!F31</f>
        <v>50910</v>
      </c>
      <c r="J21" s="99">
        <f>+' Račun prihoda i rashoda -ek.kl'!G31</f>
        <v>48236</v>
      </c>
      <c r="K21" s="99">
        <f>+' Račun prihoda i rashoda -ek.kl'!H31</f>
        <v>48877</v>
      </c>
    </row>
    <row r="22" spans="1:11" ht="15.75">
      <c r="A22" s="147" t="s">
        <v>2</v>
      </c>
      <c r="B22" s="143"/>
      <c r="C22" s="143"/>
      <c r="D22" s="143"/>
      <c r="E22" s="143"/>
      <c r="F22" s="95"/>
      <c r="G22" s="97">
        <f>+G16-G19</f>
        <v>-16433.979999999981</v>
      </c>
      <c r="H22" s="97">
        <f t="shared" ref="H22:K22" si="2">+H16-H19</f>
        <v>-25141</v>
      </c>
      <c r="I22" s="97">
        <f t="shared" si="2"/>
        <v>-5000</v>
      </c>
      <c r="J22" s="97">
        <f t="shared" si="2"/>
        <v>0</v>
      </c>
      <c r="K22" s="97">
        <f t="shared" si="2"/>
        <v>0</v>
      </c>
    </row>
    <row r="23" spans="1:11" ht="15.75">
      <c r="A23" s="50"/>
      <c r="B23" s="52"/>
      <c r="C23" s="52"/>
      <c r="D23" s="52"/>
      <c r="E23" s="52"/>
      <c r="F23" s="52"/>
      <c r="G23" s="52"/>
      <c r="H23" s="52"/>
      <c r="I23" s="100"/>
      <c r="J23" s="100"/>
      <c r="K23" s="91"/>
    </row>
    <row r="24" spans="1:11" s="33" customFormat="1" ht="15.75">
      <c r="A24" s="101"/>
      <c r="B24" s="102"/>
      <c r="C24" s="102"/>
      <c r="D24" s="102"/>
      <c r="E24" s="102"/>
      <c r="F24" s="102"/>
      <c r="G24" s="103"/>
      <c r="H24" s="103"/>
      <c r="I24" s="103"/>
      <c r="J24" s="103"/>
      <c r="K24" s="103"/>
    </row>
    <row r="25" spans="1:11" s="33" customFormat="1" ht="15.75">
      <c r="A25" s="101"/>
      <c r="B25" s="102"/>
      <c r="C25" s="102"/>
      <c r="D25" s="102"/>
      <c r="E25" s="102"/>
      <c r="F25" s="102"/>
      <c r="G25" s="103"/>
      <c r="H25" s="103"/>
      <c r="I25" s="103"/>
      <c r="J25" s="103"/>
      <c r="K25" s="103"/>
    </row>
    <row r="26" spans="1:11" ht="18" customHeight="1">
      <c r="A26" s="139" t="s">
        <v>76</v>
      </c>
      <c r="B26" s="141"/>
      <c r="C26" s="141"/>
      <c r="D26" s="141"/>
      <c r="E26" s="141"/>
      <c r="F26" s="141"/>
      <c r="G26" s="141"/>
      <c r="H26" s="141"/>
      <c r="I26" s="141"/>
      <c r="J26" s="141"/>
      <c r="K26" s="91"/>
    </row>
    <row r="27" spans="1:11" ht="15.75">
      <c r="A27" s="50"/>
      <c r="B27" s="52"/>
      <c r="C27" s="52"/>
      <c r="D27" s="52"/>
      <c r="E27" s="52"/>
      <c r="F27" s="52"/>
      <c r="G27" s="52"/>
      <c r="H27" s="52"/>
      <c r="I27" s="100"/>
      <c r="J27" s="100"/>
      <c r="K27" s="91"/>
    </row>
    <row r="28" spans="1:11" ht="33" customHeight="1">
      <c r="A28" s="152" t="s">
        <v>68</v>
      </c>
      <c r="B28" s="153"/>
      <c r="C28" s="153"/>
      <c r="D28" s="153"/>
      <c r="E28" s="153"/>
      <c r="F28" s="154"/>
      <c r="G28" s="94" t="s">
        <v>109</v>
      </c>
      <c r="H28" s="94" t="s">
        <v>110</v>
      </c>
      <c r="I28" s="94" t="s">
        <v>111</v>
      </c>
      <c r="J28" s="94" t="s">
        <v>67</v>
      </c>
      <c r="K28" s="94" t="s">
        <v>112</v>
      </c>
    </row>
    <row r="29" spans="1:11" ht="15.75" customHeight="1">
      <c r="A29" s="98">
        <v>8</v>
      </c>
      <c r="B29" s="145" t="s">
        <v>16</v>
      </c>
      <c r="C29" s="145"/>
      <c r="D29" s="145"/>
      <c r="E29" s="145"/>
      <c r="F29" s="146"/>
      <c r="G29" s="99">
        <v>0</v>
      </c>
      <c r="H29" s="99">
        <v>0</v>
      </c>
      <c r="I29" s="99">
        <v>0</v>
      </c>
      <c r="J29" s="99">
        <v>0</v>
      </c>
      <c r="K29" s="99">
        <v>0</v>
      </c>
    </row>
    <row r="30" spans="1:11" ht="15.75" customHeight="1">
      <c r="A30" s="98">
        <v>5</v>
      </c>
      <c r="B30" s="145" t="s">
        <v>17</v>
      </c>
      <c r="C30" s="145"/>
      <c r="D30" s="145"/>
      <c r="E30" s="145"/>
      <c r="F30" s="146"/>
      <c r="G30" s="99">
        <v>0</v>
      </c>
      <c r="H30" s="99">
        <v>0</v>
      </c>
      <c r="I30" s="99">
        <v>0</v>
      </c>
      <c r="J30" s="99">
        <v>0</v>
      </c>
      <c r="K30" s="99">
        <v>0</v>
      </c>
    </row>
    <row r="31" spans="1:11" ht="15.75">
      <c r="A31" s="147" t="s">
        <v>3</v>
      </c>
      <c r="B31" s="143"/>
      <c r="C31" s="143"/>
      <c r="D31" s="143"/>
      <c r="E31" s="143"/>
      <c r="F31" s="95"/>
      <c r="G31" s="97">
        <f>+G29-G30</f>
        <v>0</v>
      </c>
      <c r="H31" s="97">
        <f t="shared" ref="H31:K31" si="3">+H29-H30</f>
        <v>0</v>
      </c>
      <c r="I31" s="97">
        <f t="shared" si="3"/>
        <v>0</v>
      </c>
      <c r="J31" s="97">
        <f t="shared" si="3"/>
        <v>0</v>
      </c>
      <c r="K31" s="97">
        <f t="shared" si="3"/>
        <v>0</v>
      </c>
    </row>
    <row r="32" spans="1:11" ht="15.75">
      <c r="A32" s="104"/>
      <c r="B32" s="52"/>
      <c r="C32" s="52"/>
      <c r="D32" s="52"/>
      <c r="E32" s="52"/>
      <c r="F32" s="52"/>
      <c r="G32" s="52"/>
      <c r="H32" s="52"/>
      <c r="I32" s="100"/>
      <c r="J32" s="100"/>
      <c r="K32" s="91"/>
    </row>
    <row r="33" spans="1:11" s="33" customFormat="1" ht="15.75">
      <c r="A33" s="101"/>
      <c r="B33" s="102"/>
      <c r="C33" s="102"/>
      <c r="D33" s="102"/>
      <c r="E33" s="102"/>
      <c r="F33" s="102"/>
      <c r="G33" s="103"/>
      <c r="H33" s="103"/>
      <c r="I33" s="103"/>
      <c r="J33" s="103"/>
      <c r="K33" s="103"/>
    </row>
    <row r="34" spans="1:11" s="33" customFormat="1" ht="15.75">
      <c r="A34" s="101"/>
      <c r="B34" s="102"/>
      <c r="C34" s="102"/>
      <c r="D34" s="102"/>
      <c r="E34" s="102"/>
      <c r="F34" s="102"/>
      <c r="G34" s="103"/>
      <c r="H34" s="103"/>
      <c r="I34" s="103"/>
      <c r="J34" s="103"/>
      <c r="K34" s="103"/>
    </row>
    <row r="35" spans="1:11" ht="18" customHeight="1">
      <c r="A35" s="139" t="s">
        <v>27</v>
      </c>
      <c r="B35" s="141"/>
      <c r="C35" s="141"/>
      <c r="D35" s="141"/>
      <c r="E35" s="141"/>
      <c r="F35" s="141"/>
      <c r="G35" s="141"/>
      <c r="H35" s="141"/>
      <c r="I35" s="141"/>
      <c r="J35" s="141"/>
      <c r="K35" s="91"/>
    </row>
    <row r="36" spans="1:11" ht="15.75">
      <c r="A36" s="104"/>
      <c r="B36" s="52"/>
      <c r="C36" s="52"/>
      <c r="D36" s="52"/>
      <c r="E36" s="52"/>
      <c r="F36" s="52"/>
      <c r="G36" s="52"/>
      <c r="H36" s="52"/>
      <c r="I36" s="100"/>
      <c r="J36" s="100"/>
      <c r="K36" s="91"/>
    </row>
    <row r="37" spans="1:11" ht="34.5" customHeight="1">
      <c r="A37" s="152" t="s">
        <v>68</v>
      </c>
      <c r="B37" s="153"/>
      <c r="C37" s="153"/>
      <c r="D37" s="153"/>
      <c r="E37" s="153"/>
      <c r="F37" s="154"/>
      <c r="G37" s="94" t="s">
        <v>109</v>
      </c>
      <c r="H37" s="94" t="s">
        <v>110</v>
      </c>
      <c r="I37" s="94" t="s">
        <v>111</v>
      </c>
      <c r="J37" s="94" t="s">
        <v>67</v>
      </c>
      <c r="K37" s="94" t="s">
        <v>112</v>
      </c>
    </row>
    <row r="38" spans="1:11" ht="30" customHeight="1">
      <c r="A38" s="162" t="s">
        <v>23</v>
      </c>
      <c r="B38" s="163"/>
      <c r="C38" s="163"/>
      <c r="D38" s="163"/>
      <c r="E38" s="163"/>
      <c r="F38" s="164"/>
      <c r="G38" s="105">
        <v>41575</v>
      </c>
      <c r="H38" s="105">
        <v>25141</v>
      </c>
      <c r="I38" s="105">
        <v>5000</v>
      </c>
      <c r="J38" s="105">
        <v>0</v>
      </c>
      <c r="K38" s="106">
        <v>0</v>
      </c>
    </row>
    <row r="39" spans="1:11" ht="33.75" customHeight="1">
      <c r="A39" s="107">
        <v>9</v>
      </c>
      <c r="B39" s="159" t="s">
        <v>69</v>
      </c>
      <c r="C39" s="159"/>
      <c r="D39" s="159"/>
      <c r="E39" s="159"/>
      <c r="F39" s="160"/>
      <c r="G39" s="108">
        <v>41575</v>
      </c>
      <c r="H39" s="108">
        <v>25141</v>
      </c>
      <c r="I39" s="108">
        <v>5000</v>
      </c>
      <c r="J39" s="108">
        <v>0</v>
      </c>
      <c r="K39" s="109">
        <v>0</v>
      </c>
    </row>
    <row r="40" spans="1:11" ht="33.75" customHeight="1">
      <c r="A40" s="107">
        <v>9</v>
      </c>
      <c r="B40" s="159" t="s">
        <v>70</v>
      </c>
      <c r="C40" s="159"/>
      <c r="D40" s="159"/>
      <c r="E40" s="159"/>
      <c r="F40" s="160"/>
      <c r="G40" s="108">
        <v>0</v>
      </c>
      <c r="H40" s="108">
        <v>0</v>
      </c>
      <c r="I40" s="108">
        <v>0</v>
      </c>
      <c r="J40" s="108">
        <v>0</v>
      </c>
      <c r="K40" s="109">
        <v>0</v>
      </c>
    </row>
    <row r="41" spans="1:11" ht="33.75" customHeight="1">
      <c r="A41" s="155" t="s">
        <v>71</v>
      </c>
      <c r="B41" s="156"/>
      <c r="C41" s="156"/>
      <c r="D41" s="156"/>
      <c r="E41" s="156"/>
      <c r="F41" s="157"/>
      <c r="G41" s="110">
        <f>+G39-G40</f>
        <v>41575</v>
      </c>
      <c r="H41" s="110">
        <f t="shared" ref="H41:K41" si="4">+H39-H40</f>
        <v>25141</v>
      </c>
      <c r="I41" s="110">
        <f t="shared" si="4"/>
        <v>5000</v>
      </c>
      <c r="J41" s="110">
        <f t="shared" si="4"/>
        <v>0</v>
      </c>
      <c r="K41" s="110">
        <f t="shared" si="4"/>
        <v>0</v>
      </c>
    </row>
    <row r="42" spans="1:11" s="49" customFormat="1" ht="21" customHeight="1">
      <c r="A42" s="47"/>
      <c r="B42" s="47"/>
      <c r="C42" s="47"/>
      <c r="D42" s="47"/>
      <c r="E42" s="47"/>
      <c r="F42" s="47"/>
      <c r="G42" s="48"/>
      <c r="H42" s="48"/>
      <c r="I42" s="48"/>
      <c r="J42" s="48"/>
      <c r="K42" s="48"/>
    </row>
    <row r="43" spans="1:11" ht="19.5" customHeight="1">
      <c r="A43" s="20"/>
      <c r="B43" s="21"/>
      <c r="C43" s="21"/>
      <c r="D43" s="21"/>
      <c r="E43" s="21"/>
      <c r="F43" s="21"/>
      <c r="G43" s="22"/>
      <c r="H43" s="22"/>
      <c r="I43" s="22"/>
      <c r="J43" s="22"/>
    </row>
    <row r="44" spans="1:11" ht="17.25" customHeight="1">
      <c r="A44" s="12"/>
      <c r="B44" s="13"/>
      <c r="C44" s="13"/>
      <c r="D44" s="13"/>
      <c r="E44" s="13"/>
      <c r="F44" s="13"/>
      <c r="G44" s="14"/>
      <c r="H44" s="14"/>
      <c r="I44" s="14"/>
      <c r="J44" s="14"/>
    </row>
    <row r="45" spans="1:11" ht="17.25" customHeight="1">
      <c r="A45" s="161" t="s">
        <v>77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 ht="17.25" customHeight="1">
      <c r="A46" s="12"/>
      <c r="B46" s="13"/>
      <c r="C46" s="13"/>
      <c r="D46" s="13"/>
      <c r="E46" s="13"/>
      <c r="F46" s="13"/>
      <c r="G46" s="14"/>
      <c r="H46" s="14"/>
      <c r="I46" s="14"/>
      <c r="J46" s="14"/>
    </row>
    <row r="47" spans="1:11" ht="17.25" customHeight="1">
      <c r="A47" s="12"/>
      <c r="B47" s="13"/>
      <c r="C47" s="13"/>
      <c r="D47" s="13"/>
      <c r="E47" s="13"/>
      <c r="F47" s="13"/>
      <c r="G47" s="14"/>
      <c r="H47" s="14"/>
      <c r="I47" s="14"/>
      <c r="J47" s="14"/>
    </row>
    <row r="48" spans="1:11" ht="29.25" customHeight="1">
      <c r="A48" s="152" t="s">
        <v>68</v>
      </c>
      <c r="B48" s="153"/>
      <c r="C48" s="153"/>
      <c r="D48" s="153"/>
      <c r="E48" s="153"/>
      <c r="F48" s="154"/>
      <c r="G48" s="94" t="s">
        <v>109</v>
      </c>
      <c r="H48" s="94" t="s">
        <v>110</v>
      </c>
      <c r="I48" s="94" t="s">
        <v>111</v>
      </c>
      <c r="J48" s="94" t="s">
        <v>67</v>
      </c>
      <c r="K48" s="94" t="s">
        <v>112</v>
      </c>
    </row>
    <row r="49" spans="1:11" ht="25.5" customHeight="1">
      <c r="A49" s="158" t="s">
        <v>72</v>
      </c>
      <c r="B49" s="159"/>
      <c r="C49" s="159"/>
      <c r="D49" s="159"/>
      <c r="E49" s="159"/>
      <c r="F49" s="160"/>
      <c r="G49" s="108">
        <f>+G16+G29+G39</f>
        <v>2479604.5499999998</v>
      </c>
      <c r="H49" s="108">
        <f>+H16+H29+H39</f>
        <v>2831708</v>
      </c>
      <c r="I49" s="108">
        <f>+I16+I29+I39</f>
        <v>3434908</v>
      </c>
      <c r="J49" s="108">
        <f>+J16+J29+J39</f>
        <v>3636339</v>
      </c>
      <c r="K49" s="108">
        <f>+K16+K29+K39</f>
        <v>3737284</v>
      </c>
    </row>
    <row r="50" spans="1:11" ht="25.5" customHeight="1">
      <c r="A50" s="158" t="s">
        <v>73</v>
      </c>
      <c r="B50" s="159"/>
      <c r="C50" s="159"/>
      <c r="D50" s="159"/>
      <c r="E50" s="159"/>
      <c r="F50" s="160"/>
      <c r="G50" s="108">
        <f>+G19+G30+G40</f>
        <v>2454463.5299999998</v>
      </c>
      <c r="H50" s="108">
        <f>+H19+H30+H40</f>
        <v>2831708</v>
      </c>
      <c r="I50" s="108">
        <f>+I19+I30+I40</f>
        <v>3434908</v>
      </c>
      <c r="J50" s="108">
        <f>+J19+J30+J40</f>
        <v>3636339</v>
      </c>
      <c r="K50" s="108">
        <f>+K19+K30+K40</f>
        <v>3737284</v>
      </c>
    </row>
    <row r="51" spans="1:11" ht="30" customHeight="1">
      <c r="A51" s="155" t="s">
        <v>74</v>
      </c>
      <c r="B51" s="156"/>
      <c r="C51" s="156"/>
      <c r="D51" s="156"/>
      <c r="E51" s="156"/>
      <c r="F51" s="157"/>
      <c r="G51" s="110">
        <f>+G49-G50</f>
        <v>25141.020000000019</v>
      </c>
      <c r="H51" s="110">
        <f t="shared" ref="H51:K51" si="5">+H49-H50</f>
        <v>0</v>
      </c>
      <c r="I51" s="110">
        <f t="shared" si="5"/>
        <v>0</v>
      </c>
      <c r="J51" s="110">
        <f t="shared" si="5"/>
        <v>0</v>
      </c>
      <c r="K51" s="110">
        <f t="shared" si="5"/>
        <v>0</v>
      </c>
    </row>
    <row r="52" spans="1:11" ht="18" customHeight="1">
      <c r="A52" s="12"/>
      <c r="B52" s="13"/>
      <c r="C52" s="13"/>
      <c r="D52" s="13"/>
      <c r="E52" s="13"/>
      <c r="F52" s="13"/>
      <c r="G52" s="14"/>
      <c r="H52" s="14"/>
      <c r="I52" s="14"/>
      <c r="J52" s="14"/>
    </row>
    <row r="53" spans="1:11" ht="18" customHeight="1">
      <c r="A53" s="12"/>
      <c r="B53" s="13"/>
      <c r="C53" s="13"/>
      <c r="D53" s="13"/>
      <c r="E53" s="13"/>
      <c r="F53" s="13"/>
      <c r="G53" s="14"/>
      <c r="H53" s="14"/>
      <c r="I53" s="14"/>
      <c r="J53" s="14"/>
    </row>
    <row r="54" spans="1:11" ht="11.25" customHeight="1">
      <c r="A54" s="12"/>
      <c r="B54" s="13"/>
      <c r="C54" s="13"/>
      <c r="D54" s="13"/>
      <c r="E54" s="13"/>
      <c r="F54" s="13"/>
      <c r="G54" s="14"/>
      <c r="H54" s="14"/>
      <c r="I54" s="14"/>
      <c r="J54" s="14"/>
    </row>
    <row r="55" spans="1:11" ht="11.25" customHeight="1">
      <c r="A55" s="12"/>
      <c r="B55" s="13"/>
      <c r="C55" s="13"/>
      <c r="D55" s="13"/>
      <c r="E55" s="13"/>
      <c r="F55" s="13"/>
      <c r="G55" s="14"/>
      <c r="H55" s="14"/>
      <c r="I55" s="14"/>
      <c r="J55" s="14"/>
    </row>
    <row r="56" spans="1:11" ht="11.25" customHeight="1">
      <c r="A56" s="12"/>
      <c r="B56" s="13"/>
      <c r="C56" s="13"/>
      <c r="D56" s="13"/>
      <c r="E56" s="13"/>
      <c r="F56" s="13"/>
      <c r="G56" s="14"/>
      <c r="H56" s="14"/>
      <c r="I56" s="14"/>
      <c r="J56" s="14"/>
    </row>
  </sheetData>
  <mergeCells count="33">
    <mergeCell ref="A28:F28"/>
    <mergeCell ref="A37:F37"/>
    <mergeCell ref="A48:F48"/>
    <mergeCell ref="A35:J35"/>
    <mergeCell ref="B39:F39"/>
    <mergeCell ref="B40:F40"/>
    <mergeCell ref="A31:E31"/>
    <mergeCell ref="B29:F29"/>
    <mergeCell ref="B30:F30"/>
    <mergeCell ref="A38:F38"/>
    <mergeCell ref="A51:F51"/>
    <mergeCell ref="A50:F50"/>
    <mergeCell ref="A49:F49"/>
    <mergeCell ref="A45:K45"/>
    <mergeCell ref="A41:F41"/>
    <mergeCell ref="A13:J13"/>
    <mergeCell ref="A26:J26"/>
    <mergeCell ref="A16:E16"/>
    <mergeCell ref="B17:F17"/>
    <mergeCell ref="A22:E22"/>
    <mergeCell ref="B18:F18"/>
    <mergeCell ref="A19:F19"/>
    <mergeCell ref="B20:F20"/>
    <mergeCell ref="B21:F21"/>
    <mergeCell ref="A15:F15"/>
    <mergeCell ref="A1:K1"/>
    <mergeCell ref="A2:K2"/>
    <mergeCell ref="A3:K3"/>
    <mergeCell ref="A10:K10"/>
    <mergeCell ref="A4:K4"/>
    <mergeCell ref="A8:K8"/>
    <mergeCell ref="A6:K6"/>
    <mergeCell ref="A9:K9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5BEA-6440-4179-97B5-3BA7F1BC5572}">
  <sheetPr>
    <pageSetUpPr fitToPage="1"/>
  </sheetPr>
  <dimension ref="A1:P33"/>
  <sheetViews>
    <sheetView workbookViewId="0">
      <selection activeCell="F25" sqref="F25"/>
    </sheetView>
  </sheetViews>
  <sheetFormatPr defaultRowHeight="15"/>
  <cols>
    <col min="1" max="1" width="7.42578125" bestFit="1" customWidth="1"/>
    <col min="2" max="2" width="8.85546875" customWidth="1"/>
    <col min="3" max="3" width="30.42578125" customWidth="1"/>
    <col min="4" max="8" width="13" customWidth="1"/>
    <col min="9" max="11" width="12.7109375" style="30" bestFit="1" customWidth="1"/>
    <col min="12" max="12" width="13.5703125" customWidth="1"/>
    <col min="13" max="13" width="10.140625" bestFit="1" customWidth="1"/>
    <col min="15" max="15" width="10.140625" bestFit="1" customWidth="1"/>
  </cols>
  <sheetData>
    <row r="1" spans="1:15" s="23" customFormat="1" ht="15.75" customHeight="1">
      <c r="A1" s="139" t="s">
        <v>81</v>
      </c>
      <c r="B1" s="139"/>
      <c r="C1" s="139"/>
      <c r="D1" s="139"/>
      <c r="E1" s="139"/>
      <c r="F1" s="139"/>
      <c r="G1" s="139"/>
      <c r="H1" s="139"/>
      <c r="I1" s="53"/>
      <c r="J1" s="53"/>
    </row>
    <row r="2" spans="1:15" ht="15.75">
      <c r="A2" s="139"/>
      <c r="B2" s="139"/>
      <c r="C2" s="139"/>
      <c r="D2" s="139"/>
      <c r="E2" s="139"/>
      <c r="F2" s="139"/>
      <c r="G2" s="139"/>
      <c r="H2" s="139"/>
    </row>
    <row r="3" spans="1:15" ht="18" customHeight="1">
      <c r="A3" s="135" t="s">
        <v>128</v>
      </c>
      <c r="B3" s="135"/>
      <c r="C3" s="135"/>
      <c r="D3" s="135"/>
      <c r="E3" s="135"/>
      <c r="F3" s="135"/>
      <c r="G3" s="135"/>
      <c r="H3" s="135"/>
    </row>
    <row r="4" spans="1:15" ht="18" customHeight="1">
      <c r="A4" s="135" t="s">
        <v>129</v>
      </c>
      <c r="B4" s="135"/>
      <c r="C4" s="135"/>
      <c r="D4" s="135"/>
      <c r="E4" s="135"/>
      <c r="F4" s="135"/>
      <c r="G4" s="135"/>
      <c r="H4" s="135"/>
    </row>
    <row r="5" spans="1:15" ht="18">
      <c r="A5" s="165"/>
      <c r="B5" s="165"/>
      <c r="C5" s="165"/>
      <c r="D5" s="165"/>
      <c r="E5" s="165"/>
      <c r="F5" s="165"/>
      <c r="G5" s="165"/>
      <c r="H5" s="165"/>
      <c r="L5" s="32"/>
    </row>
    <row r="6" spans="1:15" ht="20.25" customHeight="1">
      <c r="A6" s="139" t="s">
        <v>82</v>
      </c>
      <c r="B6" s="139"/>
      <c r="C6" s="139"/>
      <c r="D6" s="139"/>
      <c r="E6" s="139"/>
      <c r="F6" s="139"/>
      <c r="G6" s="139"/>
      <c r="H6" s="139"/>
      <c r="I6" s="54"/>
      <c r="J6" s="54"/>
      <c r="K6"/>
    </row>
    <row r="7" spans="1:15" ht="15" customHeight="1">
      <c r="A7" s="50"/>
      <c r="B7" s="50"/>
      <c r="C7" s="50"/>
      <c r="D7" s="50"/>
      <c r="E7" s="50"/>
      <c r="F7" s="50"/>
      <c r="G7" s="50"/>
      <c r="H7" s="50"/>
      <c r="I7" s="54"/>
      <c r="J7" s="54"/>
      <c r="K7"/>
    </row>
    <row r="8" spans="1:15" ht="20.2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54"/>
      <c r="J8" s="54"/>
      <c r="K8"/>
    </row>
    <row r="9" spans="1:15" ht="18" customHeight="1">
      <c r="A9" s="3"/>
      <c r="B9" s="3"/>
      <c r="C9" s="3"/>
      <c r="D9" s="3"/>
      <c r="E9" s="3"/>
      <c r="F9" s="3"/>
      <c r="G9" s="4"/>
      <c r="H9" s="28"/>
      <c r="L9" s="32"/>
    </row>
    <row r="10" spans="1:15" ht="25.5" customHeight="1">
      <c r="A10" s="84" t="s">
        <v>5</v>
      </c>
      <c r="B10" s="84" t="s">
        <v>6</v>
      </c>
      <c r="C10" s="84" t="s">
        <v>4</v>
      </c>
      <c r="D10" s="25" t="s">
        <v>98</v>
      </c>
      <c r="E10" s="25" t="s">
        <v>99</v>
      </c>
      <c r="F10" s="25" t="s">
        <v>100</v>
      </c>
      <c r="G10" s="25" t="s">
        <v>24</v>
      </c>
      <c r="H10" s="25" t="s">
        <v>101</v>
      </c>
      <c r="L10" s="32"/>
    </row>
    <row r="11" spans="1:15" s="33" customFormat="1" ht="24.75" customHeight="1">
      <c r="A11" s="86"/>
      <c r="B11" s="86"/>
      <c r="C11" s="86" t="s">
        <v>105</v>
      </c>
      <c r="D11" s="85">
        <f>+D12+D18</f>
        <v>2438029.5499999998</v>
      </c>
      <c r="E11" s="85">
        <f t="shared" ref="E11:H11" si="0">+E12+E18</f>
        <v>2806567</v>
      </c>
      <c r="F11" s="85">
        <f t="shared" si="0"/>
        <v>3429908</v>
      </c>
      <c r="G11" s="85">
        <f t="shared" si="0"/>
        <v>3636339</v>
      </c>
      <c r="H11" s="85">
        <f t="shared" si="0"/>
        <v>3737284</v>
      </c>
      <c r="I11" s="69"/>
      <c r="J11" s="69"/>
      <c r="K11" s="69"/>
      <c r="M11" s="69"/>
      <c r="O11" s="69"/>
    </row>
    <row r="12" spans="1:15" s="33" customFormat="1" ht="24.75" customHeight="1">
      <c r="A12" s="67">
        <v>6</v>
      </c>
      <c r="B12" s="76"/>
      <c r="C12" s="19" t="s">
        <v>7</v>
      </c>
      <c r="D12" s="85">
        <f>SUM(D13:D17)</f>
        <v>2438029.5499999998</v>
      </c>
      <c r="E12" s="85">
        <f t="shared" ref="E12:H12" si="1">SUM(E13:E17)</f>
        <v>2806567</v>
      </c>
      <c r="F12" s="85">
        <f t="shared" si="1"/>
        <v>3429908</v>
      </c>
      <c r="G12" s="85">
        <f t="shared" si="1"/>
        <v>3636339</v>
      </c>
      <c r="H12" s="85">
        <f t="shared" si="1"/>
        <v>3737284</v>
      </c>
      <c r="I12" s="69"/>
      <c r="J12" s="69"/>
      <c r="K12" s="69"/>
      <c r="M12" s="69"/>
      <c r="O12" s="69"/>
    </row>
    <row r="13" spans="1:15" ht="25.5">
      <c r="A13" s="11"/>
      <c r="B13" s="11">
        <v>63</v>
      </c>
      <c r="C13" s="11" t="s">
        <v>25</v>
      </c>
      <c r="D13" s="62">
        <v>27858.52</v>
      </c>
      <c r="E13" s="62">
        <v>29908</v>
      </c>
      <c r="F13" s="62">
        <f>163000+31327</f>
        <v>194327</v>
      </c>
      <c r="G13" s="62">
        <f>178000+32227</f>
        <v>210227</v>
      </c>
      <c r="H13" s="62">
        <f>178000+32527</f>
        <v>210527</v>
      </c>
      <c r="L13" s="32"/>
    </row>
    <row r="14" spans="1:15" ht="24" customHeight="1">
      <c r="A14" s="11"/>
      <c r="B14" s="11">
        <v>64</v>
      </c>
      <c r="C14" s="11" t="s">
        <v>49</v>
      </c>
      <c r="D14" s="62">
        <v>0.05</v>
      </c>
      <c r="E14" s="62">
        <v>1</v>
      </c>
      <c r="F14" s="62">
        <v>1</v>
      </c>
      <c r="G14" s="62">
        <v>1</v>
      </c>
      <c r="H14" s="62">
        <v>1</v>
      </c>
      <c r="L14" s="32"/>
    </row>
    <row r="15" spans="1:15" ht="38.25">
      <c r="A15" s="11"/>
      <c r="B15" s="11">
        <v>65</v>
      </c>
      <c r="C15" s="11" t="s">
        <v>50</v>
      </c>
      <c r="D15" s="62">
        <v>506374.53</v>
      </c>
      <c r="E15" s="62">
        <f>548192+146</f>
        <v>548338</v>
      </c>
      <c r="F15" s="62">
        <f>591000+146</f>
        <v>591146</v>
      </c>
      <c r="G15" s="62">
        <f>616300+146</f>
        <v>616446</v>
      </c>
      <c r="H15" s="62">
        <f>634800+146</f>
        <v>634946</v>
      </c>
    </row>
    <row r="16" spans="1:15" ht="56.25" customHeight="1">
      <c r="A16" s="11"/>
      <c r="B16" s="11">
        <v>66</v>
      </c>
      <c r="C16" s="11" t="s">
        <v>51</v>
      </c>
      <c r="D16" s="62">
        <f>6549.15+18194.99</f>
        <v>24744.14</v>
      </c>
      <c r="E16" s="62">
        <f>10617+23958</f>
        <v>34575</v>
      </c>
      <c r="F16" s="62">
        <f>10922+15800</f>
        <v>26722</v>
      </c>
      <c r="G16" s="62">
        <f>11150+16000</f>
        <v>27150</v>
      </c>
      <c r="H16" s="62">
        <f>11400+16200</f>
        <v>27600</v>
      </c>
    </row>
    <row r="17" spans="1:16" ht="38.25">
      <c r="A17" s="11"/>
      <c r="B17" s="77">
        <v>67</v>
      </c>
      <c r="C17" s="11" t="s">
        <v>52</v>
      </c>
      <c r="D17" s="62">
        <v>1879052.31</v>
      </c>
      <c r="E17" s="62">
        <f>2192085+1660</f>
        <v>2193745</v>
      </c>
      <c r="F17" s="62">
        <v>2617712</v>
      </c>
      <c r="G17" s="62">
        <v>2782515</v>
      </c>
      <c r="H17" s="62">
        <v>2864210</v>
      </c>
    </row>
    <row r="18" spans="1:16" s="33" customFormat="1" ht="24.75" customHeight="1">
      <c r="A18" s="67">
        <v>7</v>
      </c>
      <c r="B18" s="76"/>
      <c r="C18" s="19" t="s">
        <v>130</v>
      </c>
      <c r="D18" s="85">
        <f>SUM(D19:D23)</f>
        <v>0</v>
      </c>
      <c r="E18" s="85">
        <f t="shared" ref="E18:H18" si="2">SUM(E19:E23)</f>
        <v>0</v>
      </c>
      <c r="F18" s="85">
        <f t="shared" si="2"/>
        <v>0</v>
      </c>
      <c r="G18" s="85">
        <f t="shared" si="2"/>
        <v>0</v>
      </c>
      <c r="H18" s="85">
        <f t="shared" si="2"/>
        <v>0</v>
      </c>
      <c r="I18" s="69"/>
      <c r="J18" s="69"/>
      <c r="K18" s="69"/>
      <c r="M18" s="69"/>
      <c r="O18" s="69"/>
    </row>
    <row r="19" spans="1:16" ht="25.5">
      <c r="A19" s="11"/>
      <c r="B19" s="11">
        <v>72</v>
      </c>
      <c r="C19" s="11" t="s">
        <v>131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L19" s="32"/>
    </row>
    <row r="20" spans="1:16">
      <c r="A20" s="92"/>
      <c r="B20" s="92"/>
      <c r="C20" s="92"/>
      <c r="D20" s="92"/>
      <c r="E20" s="92"/>
      <c r="F20" s="92"/>
      <c r="G20" s="92"/>
      <c r="H20" s="92"/>
    </row>
    <row r="21" spans="1:16">
      <c r="A21" s="92"/>
      <c r="B21" s="92"/>
      <c r="C21" s="92"/>
      <c r="D21" s="92"/>
      <c r="E21" s="92"/>
      <c r="F21" s="92"/>
      <c r="G21" s="92"/>
      <c r="H21" s="92"/>
    </row>
    <row r="22" spans="1:16" ht="20.25" customHeight="1">
      <c r="A22" s="139" t="s">
        <v>137</v>
      </c>
      <c r="B22" s="139"/>
      <c r="C22" s="139"/>
      <c r="D22" s="139"/>
      <c r="E22" s="139"/>
      <c r="F22" s="139"/>
      <c r="G22" s="139"/>
      <c r="H22" s="139"/>
      <c r="I22" s="54"/>
      <c r="J22" s="54"/>
      <c r="K22"/>
    </row>
    <row r="23" spans="1:16">
      <c r="A23" s="93"/>
      <c r="B23" s="93"/>
      <c r="C23" s="93"/>
      <c r="D23" s="93"/>
      <c r="E23" s="93"/>
      <c r="F23" s="93"/>
      <c r="G23" s="4"/>
      <c r="H23" s="92"/>
    </row>
    <row r="24" spans="1:16" ht="25.5" customHeight="1">
      <c r="A24" s="84" t="s">
        <v>5</v>
      </c>
      <c r="B24" s="84" t="s">
        <v>6</v>
      </c>
      <c r="C24" s="84" t="s">
        <v>9</v>
      </c>
      <c r="D24" s="25" t="s">
        <v>98</v>
      </c>
      <c r="E24" s="25" t="s">
        <v>99</v>
      </c>
      <c r="F24" s="25" t="s">
        <v>100</v>
      </c>
      <c r="G24" s="25" t="s">
        <v>24</v>
      </c>
      <c r="H24" s="25" t="s">
        <v>101</v>
      </c>
    </row>
    <row r="25" spans="1:16" s="33" customFormat="1" ht="24.75" customHeight="1">
      <c r="A25" s="86"/>
      <c r="B25" s="86"/>
      <c r="C25" s="86" t="s">
        <v>104</v>
      </c>
      <c r="D25" s="87">
        <f>+D26+D31</f>
        <v>2454463.5299999998</v>
      </c>
      <c r="E25" s="68">
        <f t="shared" ref="E25:H25" si="3">+E26+E31</f>
        <v>2831708</v>
      </c>
      <c r="F25" s="68">
        <f t="shared" si="3"/>
        <v>3434908</v>
      </c>
      <c r="G25" s="68">
        <f t="shared" si="3"/>
        <v>3636339</v>
      </c>
      <c r="H25" s="68">
        <f t="shared" si="3"/>
        <v>3737284</v>
      </c>
      <c r="I25" s="69"/>
      <c r="J25" s="69"/>
      <c r="K25" s="69"/>
      <c r="M25" s="69"/>
      <c r="O25" s="69"/>
    </row>
    <row r="26" spans="1:16" s="23" customFormat="1" ht="15.75" customHeight="1">
      <c r="A26" s="9">
        <v>3</v>
      </c>
      <c r="B26" s="9"/>
      <c r="C26" s="9" t="s">
        <v>10</v>
      </c>
      <c r="D26" s="66">
        <f>SUM(D27:D30)</f>
        <v>2402952.94</v>
      </c>
      <c r="E26" s="66">
        <f t="shared" ref="E26:H26" si="4">SUM(E27:E30)</f>
        <v>2779411</v>
      </c>
      <c r="F26" s="66">
        <f t="shared" si="4"/>
        <v>3383998</v>
      </c>
      <c r="G26" s="66">
        <f t="shared" si="4"/>
        <v>3588103</v>
      </c>
      <c r="H26" s="66">
        <f t="shared" si="4"/>
        <v>3688407</v>
      </c>
      <c r="I26" s="45"/>
      <c r="J26" s="45"/>
      <c r="K26" s="45"/>
      <c r="L26" s="45"/>
      <c r="M26" s="45"/>
      <c r="N26" s="45"/>
      <c r="O26" s="45"/>
      <c r="P26" s="45"/>
    </row>
    <row r="27" spans="1:16" ht="15.75" customHeight="1">
      <c r="A27" s="70"/>
      <c r="B27" s="11">
        <v>31</v>
      </c>
      <c r="C27" s="11" t="s">
        <v>11</v>
      </c>
      <c r="D27" s="62">
        <f>1873862.85+979.16</f>
        <v>1874842.01</v>
      </c>
      <c r="E27" s="62">
        <f>2133579+332+4639</f>
        <v>2138550</v>
      </c>
      <c r="F27" s="62">
        <f>2524752+4450</f>
        <v>2529202</v>
      </c>
      <c r="G27" s="62">
        <f>2694555+4450</f>
        <v>2699005</v>
      </c>
      <c r="H27" s="62">
        <f>2776250+4450</f>
        <v>2780700</v>
      </c>
    </row>
    <row r="28" spans="1:16">
      <c r="A28" s="71"/>
      <c r="B28" s="72">
        <v>32</v>
      </c>
      <c r="C28" s="72" t="s">
        <v>22</v>
      </c>
      <c r="D28" s="62">
        <f>5189.46+6549.2+486460.6+25377.26+2266.37</f>
        <v>525842.89</v>
      </c>
      <c r="E28" s="62">
        <f>58506+10286+540583+19908+8658+146</f>
        <v>638087</v>
      </c>
      <c r="F28" s="62">
        <f>91300+10923+571240+157000+15827+8800+146-3200</f>
        <v>852036</v>
      </c>
      <c r="G28" s="62">
        <f>86300+11151+590931+172000+16727+9000+146</f>
        <v>886255</v>
      </c>
      <c r="H28" s="62">
        <f>86300+11401+608805+172000+17027+9100+146</f>
        <v>904779</v>
      </c>
      <c r="J28" s="46"/>
    </row>
    <row r="29" spans="1:16">
      <c r="A29" s="71"/>
      <c r="B29" s="73">
        <v>34</v>
      </c>
      <c r="C29" s="72" t="s">
        <v>44</v>
      </c>
      <c r="D29" s="62">
        <v>2268.04</v>
      </c>
      <c r="E29" s="62">
        <v>2774</v>
      </c>
      <c r="F29" s="62">
        <v>2760</v>
      </c>
      <c r="G29" s="62">
        <v>2843</v>
      </c>
      <c r="H29" s="62">
        <v>2928</v>
      </c>
      <c r="J29" s="46"/>
    </row>
    <row r="30" spans="1:16">
      <c r="A30" s="74"/>
      <c r="B30" s="73">
        <v>38</v>
      </c>
      <c r="C30" s="18" t="s">
        <v>45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J30" s="46"/>
    </row>
    <row r="31" spans="1:16" s="23" customFormat="1" ht="25.5">
      <c r="A31" s="10">
        <v>4</v>
      </c>
      <c r="B31" s="10"/>
      <c r="C31" s="17" t="s">
        <v>12</v>
      </c>
      <c r="D31" s="66">
        <f>SUM(D32:D33)</f>
        <v>51510.590000000004</v>
      </c>
      <c r="E31" s="66">
        <f t="shared" ref="E31:H31" si="5">SUM(E32:E33)</f>
        <v>52297</v>
      </c>
      <c r="F31" s="66">
        <f t="shared" si="5"/>
        <v>50910</v>
      </c>
      <c r="G31" s="66">
        <f t="shared" si="5"/>
        <v>48236</v>
      </c>
      <c r="H31" s="66">
        <f t="shared" si="5"/>
        <v>48877</v>
      </c>
      <c r="I31" s="45"/>
      <c r="J31" s="46"/>
      <c r="K31" s="45"/>
    </row>
    <row r="32" spans="1:16" ht="25.5">
      <c r="A32" s="70"/>
      <c r="B32" s="11">
        <v>41</v>
      </c>
      <c r="C32" s="18" t="s">
        <v>66</v>
      </c>
      <c r="D32" s="62">
        <v>0</v>
      </c>
      <c r="E32" s="62">
        <v>1660</v>
      </c>
      <c r="F32" s="62">
        <v>1660</v>
      </c>
      <c r="G32" s="62">
        <v>1660</v>
      </c>
      <c r="H32" s="62">
        <v>1660</v>
      </c>
      <c r="J32" s="46"/>
    </row>
    <row r="33" spans="1:10" ht="25.5">
      <c r="A33" s="75"/>
      <c r="B33" s="11">
        <v>42</v>
      </c>
      <c r="C33" s="18" t="s">
        <v>26</v>
      </c>
      <c r="D33" s="62">
        <f>33100.71+15928.62+2481.26</f>
        <v>51510.590000000004</v>
      </c>
      <c r="E33" s="62">
        <f>25337+15300+10000</f>
        <v>50637</v>
      </c>
      <c r="F33" s="62">
        <f>17550+6000+7000+15500+3200</f>
        <v>49250</v>
      </c>
      <c r="G33" s="62">
        <f>18076+6000+7000+15500</f>
        <v>46576</v>
      </c>
      <c r="H33" s="62">
        <f>18617+6000+7100+15500</f>
        <v>47217</v>
      </c>
      <c r="J33" s="46"/>
    </row>
  </sheetData>
  <mergeCells count="8">
    <mergeCell ref="A8:H8"/>
    <mergeCell ref="A22:H22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workbookViewId="0">
      <selection activeCell="F28" sqref="F28"/>
    </sheetView>
  </sheetViews>
  <sheetFormatPr defaultRowHeight="15"/>
  <cols>
    <col min="1" max="1" width="7.42578125" bestFit="1" customWidth="1"/>
    <col min="2" max="2" width="13.28515625" customWidth="1"/>
    <col min="3" max="3" width="30.42578125" customWidth="1"/>
    <col min="4" max="8" width="13" customWidth="1"/>
    <col min="9" max="11" width="12.7109375" style="30" bestFit="1" customWidth="1"/>
    <col min="12" max="12" width="13.5703125" customWidth="1"/>
    <col min="13" max="13" width="10.140625" bestFit="1" customWidth="1"/>
    <col min="15" max="15" width="10.140625" bestFit="1" customWidth="1"/>
  </cols>
  <sheetData>
    <row r="1" spans="1:15" s="23" customFormat="1" ht="15.75" customHeight="1">
      <c r="A1" s="139" t="s">
        <v>83</v>
      </c>
      <c r="B1" s="139"/>
      <c r="C1" s="139"/>
      <c r="D1" s="139"/>
      <c r="E1" s="139"/>
      <c r="F1" s="139"/>
      <c r="G1" s="139"/>
      <c r="H1" s="139"/>
      <c r="I1" s="53"/>
      <c r="J1" s="53"/>
    </row>
    <row r="2" spans="1:15" ht="15.75">
      <c r="A2" s="139"/>
      <c r="B2" s="139"/>
      <c r="C2" s="139"/>
      <c r="D2" s="139"/>
      <c r="E2" s="139"/>
      <c r="F2" s="139"/>
      <c r="G2" s="139"/>
      <c r="H2" s="139"/>
    </row>
    <row r="3" spans="1:15" ht="18" customHeight="1">
      <c r="A3" s="135" t="s">
        <v>114</v>
      </c>
      <c r="B3" s="135"/>
      <c r="C3" s="135"/>
      <c r="D3" s="135"/>
      <c r="E3" s="135"/>
      <c r="F3" s="135"/>
      <c r="G3" s="135"/>
      <c r="H3" s="135"/>
    </row>
    <row r="4" spans="1:15" ht="18" customHeight="1">
      <c r="A4" s="135" t="s">
        <v>119</v>
      </c>
      <c r="B4" s="135"/>
      <c r="C4" s="135"/>
      <c r="D4" s="135"/>
      <c r="E4" s="135"/>
      <c r="F4" s="135"/>
      <c r="G4" s="135"/>
      <c r="H4" s="135"/>
    </row>
    <row r="5" spans="1:15" ht="18">
      <c r="A5" s="165"/>
      <c r="B5" s="165"/>
      <c r="C5" s="165"/>
      <c r="D5" s="165"/>
      <c r="E5" s="165"/>
      <c r="F5" s="165"/>
      <c r="G5" s="165"/>
      <c r="H5" s="165"/>
      <c r="L5" s="32"/>
    </row>
    <row r="6" spans="1:15" ht="20.25" customHeight="1">
      <c r="A6" s="139" t="s">
        <v>82</v>
      </c>
      <c r="B6" s="139"/>
      <c r="C6" s="139"/>
      <c r="D6" s="139"/>
      <c r="E6" s="139"/>
      <c r="F6" s="139"/>
      <c r="G6" s="139"/>
      <c r="H6" s="139"/>
      <c r="I6" s="54"/>
      <c r="J6" s="54"/>
      <c r="K6"/>
    </row>
    <row r="7" spans="1:15" ht="15" customHeight="1">
      <c r="A7" s="50"/>
      <c r="B7" s="50"/>
      <c r="C7" s="50"/>
      <c r="D7" s="50"/>
      <c r="E7" s="50"/>
      <c r="F7" s="50"/>
      <c r="G7" s="50"/>
      <c r="H7" s="50"/>
      <c r="I7" s="54"/>
      <c r="J7" s="54"/>
      <c r="K7"/>
    </row>
    <row r="8" spans="1:15" ht="20.25" customHeight="1">
      <c r="A8" s="139" t="s">
        <v>138</v>
      </c>
      <c r="B8" s="139"/>
      <c r="C8" s="139"/>
      <c r="D8" s="139"/>
      <c r="E8" s="139"/>
      <c r="F8" s="139"/>
      <c r="G8" s="139"/>
      <c r="H8" s="139"/>
      <c r="I8" s="54"/>
      <c r="J8" s="54"/>
      <c r="K8"/>
    </row>
    <row r="9" spans="1:15" ht="18" customHeight="1">
      <c r="A9" s="3"/>
      <c r="B9" s="3"/>
      <c r="C9" s="3"/>
      <c r="D9" s="3"/>
      <c r="E9" s="3"/>
      <c r="F9" s="3"/>
      <c r="G9" s="4"/>
      <c r="H9" s="28"/>
      <c r="L9" s="32"/>
    </row>
    <row r="10" spans="1:15" ht="25.5" customHeight="1">
      <c r="A10" s="173" t="s">
        <v>132</v>
      </c>
      <c r="B10" s="174"/>
      <c r="C10" s="175"/>
      <c r="D10" s="25" t="s">
        <v>98</v>
      </c>
      <c r="E10" s="25" t="s">
        <v>99</v>
      </c>
      <c r="F10" s="25" t="s">
        <v>100</v>
      </c>
      <c r="G10" s="25" t="s">
        <v>24</v>
      </c>
      <c r="H10" s="25" t="s">
        <v>101</v>
      </c>
      <c r="L10" s="32"/>
    </row>
    <row r="11" spans="1:15" s="33" customFormat="1" ht="24.75" customHeight="1">
      <c r="A11" s="166" t="s">
        <v>105</v>
      </c>
      <c r="B11" s="167"/>
      <c r="C11" s="168"/>
      <c r="D11" s="68">
        <f>+D12+D13+D14+D15+D16+D17+D18</f>
        <v>2438029.5500000003</v>
      </c>
      <c r="E11" s="68">
        <f>+E12+E13+E14+E15+E16+E17+E18</f>
        <v>2806567</v>
      </c>
      <c r="F11" s="68">
        <f>+F12+F13+F14+F15+F16+F17+F18</f>
        <v>3429908</v>
      </c>
      <c r="G11" s="68">
        <f>+G12+G13+G14+G15+G16+G17+G18</f>
        <v>3636339</v>
      </c>
      <c r="H11" s="68">
        <f>+H12+H13+H14+H15+H16+H17+H18</f>
        <v>3737284</v>
      </c>
      <c r="I11" s="69"/>
      <c r="J11" s="69"/>
      <c r="K11" s="69"/>
      <c r="M11" s="69"/>
      <c r="O11" s="69"/>
    </row>
    <row r="12" spans="1:15" s="33" customFormat="1" ht="25.5">
      <c r="A12" s="169" t="s">
        <v>33</v>
      </c>
      <c r="B12" s="170"/>
      <c r="C12" s="18" t="s">
        <v>35</v>
      </c>
      <c r="D12" s="64">
        <v>1879052.31</v>
      </c>
      <c r="E12" s="64">
        <v>2193745</v>
      </c>
      <c r="F12" s="64">
        <v>2617712</v>
      </c>
      <c r="G12" s="64">
        <v>2782515</v>
      </c>
      <c r="H12" s="64">
        <v>2864210</v>
      </c>
      <c r="I12" s="88"/>
      <c r="J12" s="88"/>
    </row>
    <row r="13" spans="1:15" s="33" customFormat="1" ht="25.5" customHeight="1">
      <c r="A13" s="169" t="s">
        <v>34</v>
      </c>
      <c r="B13" s="170"/>
      <c r="C13" s="18" t="s">
        <v>57</v>
      </c>
      <c r="D13" s="62">
        <v>6549.2</v>
      </c>
      <c r="E13" s="62">
        <v>10618</v>
      </c>
      <c r="F13" s="62">
        <v>10923</v>
      </c>
      <c r="G13" s="62">
        <v>11151</v>
      </c>
      <c r="H13" s="62">
        <v>11401</v>
      </c>
      <c r="I13" s="88"/>
      <c r="J13" s="88"/>
    </row>
    <row r="14" spans="1:15" s="33" customFormat="1" ht="25.5" customHeight="1">
      <c r="A14" s="169" t="s">
        <v>36</v>
      </c>
      <c r="B14" s="170"/>
      <c r="C14" s="18" t="s">
        <v>58</v>
      </c>
      <c r="D14" s="64">
        <v>506374.53</v>
      </c>
      <c r="E14" s="64">
        <v>548192</v>
      </c>
      <c r="F14" s="64">
        <v>591000</v>
      </c>
      <c r="G14" s="64">
        <v>616300</v>
      </c>
      <c r="H14" s="64">
        <v>634800</v>
      </c>
      <c r="I14" s="88"/>
      <c r="J14" s="88"/>
    </row>
    <row r="15" spans="1:15" s="33" customFormat="1" ht="25.5" customHeight="1">
      <c r="A15" s="169" t="s">
        <v>102</v>
      </c>
      <c r="B15" s="170"/>
      <c r="C15" s="18" t="s">
        <v>103</v>
      </c>
      <c r="D15" s="64">
        <v>27858.52</v>
      </c>
      <c r="E15" s="64">
        <v>0</v>
      </c>
      <c r="F15" s="64">
        <v>163000</v>
      </c>
      <c r="G15" s="64">
        <v>178000</v>
      </c>
      <c r="H15" s="64">
        <v>178000</v>
      </c>
    </row>
    <row r="16" spans="1:15" s="33" customFormat="1" ht="25.5" customHeight="1">
      <c r="A16" s="169" t="s">
        <v>37</v>
      </c>
      <c r="B16" s="170"/>
      <c r="C16" s="18" t="s">
        <v>59</v>
      </c>
      <c r="D16" s="64">
        <v>0</v>
      </c>
      <c r="E16" s="64">
        <v>29908</v>
      </c>
      <c r="F16" s="64">
        <v>31327</v>
      </c>
      <c r="G16" s="64">
        <v>32227</v>
      </c>
      <c r="H16" s="64">
        <v>32527</v>
      </c>
    </row>
    <row r="17" spans="1:15" s="33" customFormat="1" ht="25.5" customHeight="1">
      <c r="A17" s="169" t="s">
        <v>38</v>
      </c>
      <c r="B17" s="170"/>
      <c r="C17" s="18" t="s">
        <v>60</v>
      </c>
      <c r="D17" s="64">
        <v>18194.990000000002</v>
      </c>
      <c r="E17" s="64">
        <v>23958</v>
      </c>
      <c r="F17" s="64">
        <v>15800</v>
      </c>
      <c r="G17" s="64">
        <v>16000</v>
      </c>
      <c r="H17" s="64">
        <v>16200</v>
      </c>
    </row>
    <row r="18" spans="1:15" s="33" customFormat="1" ht="38.25">
      <c r="A18" s="171" t="s">
        <v>39</v>
      </c>
      <c r="B18" s="172"/>
      <c r="C18" s="18" t="s">
        <v>61</v>
      </c>
      <c r="D18" s="64">
        <v>0</v>
      </c>
      <c r="E18" s="64">
        <v>146</v>
      </c>
      <c r="F18" s="64">
        <v>146</v>
      </c>
      <c r="G18" s="64">
        <v>146</v>
      </c>
      <c r="H18" s="64">
        <v>146</v>
      </c>
    </row>
    <row r="21" spans="1:15" ht="20.25" customHeight="1">
      <c r="A21" s="139" t="s">
        <v>139</v>
      </c>
      <c r="B21" s="139"/>
      <c r="C21" s="139"/>
      <c r="D21" s="139"/>
      <c r="E21" s="139"/>
      <c r="F21" s="139"/>
      <c r="G21" s="139"/>
      <c r="H21" s="139"/>
      <c r="I21" s="54"/>
      <c r="J21" s="54"/>
      <c r="K21"/>
    </row>
    <row r="22" spans="1:15" ht="18">
      <c r="A22" s="3"/>
      <c r="B22" s="3"/>
      <c r="C22" s="3"/>
      <c r="D22" s="3"/>
      <c r="E22" s="3"/>
      <c r="F22" s="3"/>
      <c r="G22" s="4"/>
    </row>
    <row r="23" spans="1:15" ht="25.5" customHeight="1">
      <c r="A23" s="173" t="s">
        <v>132</v>
      </c>
      <c r="B23" s="174"/>
      <c r="C23" s="175"/>
      <c r="D23" s="25" t="s">
        <v>98</v>
      </c>
      <c r="E23" s="25" t="s">
        <v>99</v>
      </c>
      <c r="F23" s="25" t="s">
        <v>100</v>
      </c>
      <c r="G23" s="25" t="s">
        <v>24</v>
      </c>
      <c r="H23" s="25" t="s">
        <v>101</v>
      </c>
    </row>
    <row r="24" spans="1:15" s="33" customFormat="1" ht="24.75" customHeight="1">
      <c r="A24" s="166" t="s">
        <v>104</v>
      </c>
      <c r="B24" s="167"/>
      <c r="C24" s="168"/>
      <c r="D24" s="68">
        <f>+D25+D26+D27+D28+D29+D30+D31</f>
        <v>2454463.5300000003</v>
      </c>
      <c r="E24" s="68">
        <f>+E25+E26+E27+E28+E29+E30+E31</f>
        <v>2831708</v>
      </c>
      <c r="F24" s="68">
        <f>+F25+F26+F27+F28+F29+F30+F31</f>
        <v>3434908</v>
      </c>
      <c r="G24" s="68">
        <f>+G25+G26+G27+G28+G29+G30+G31</f>
        <v>3636339</v>
      </c>
      <c r="H24" s="68">
        <f>+H25+H26+H27+H28+H29+H30+H31</f>
        <v>3737284</v>
      </c>
      <c r="I24" s="69"/>
      <c r="J24" s="69"/>
      <c r="K24" s="69"/>
      <c r="M24" s="69"/>
      <c r="O24" s="69"/>
    </row>
    <row r="25" spans="1:15" s="33" customFormat="1" ht="25.5" customHeight="1">
      <c r="A25" s="169" t="s">
        <v>33</v>
      </c>
      <c r="B25" s="170"/>
      <c r="C25" s="18" t="s">
        <v>35</v>
      </c>
      <c r="D25" s="64">
        <v>1879052.31</v>
      </c>
      <c r="E25" s="64">
        <v>2193745</v>
      </c>
      <c r="F25" s="64">
        <v>2617712</v>
      </c>
      <c r="G25" s="64">
        <v>2782515</v>
      </c>
      <c r="H25" s="64">
        <v>2864210</v>
      </c>
      <c r="I25" s="88"/>
      <c r="J25" s="88"/>
    </row>
    <row r="26" spans="1:15" s="33" customFormat="1" ht="25.5" customHeight="1">
      <c r="A26" s="169" t="s">
        <v>34</v>
      </c>
      <c r="B26" s="170"/>
      <c r="C26" s="18" t="s">
        <v>57</v>
      </c>
      <c r="D26" s="62">
        <v>6549.2</v>
      </c>
      <c r="E26" s="62">
        <v>10618</v>
      </c>
      <c r="F26" s="62">
        <v>10923</v>
      </c>
      <c r="G26" s="62">
        <v>11151</v>
      </c>
      <c r="H26" s="62">
        <v>11401</v>
      </c>
      <c r="I26" s="88"/>
      <c r="J26" s="88"/>
    </row>
    <row r="27" spans="1:15" s="33" customFormat="1" ht="25.5" customHeight="1">
      <c r="A27" s="169" t="s">
        <v>36</v>
      </c>
      <c r="B27" s="170"/>
      <c r="C27" s="18" t="s">
        <v>58</v>
      </c>
      <c r="D27" s="64">
        <v>522808.51</v>
      </c>
      <c r="E27" s="64">
        <v>573333</v>
      </c>
      <c r="F27" s="64">
        <v>596000</v>
      </c>
      <c r="G27" s="64">
        <v>616300</v>
      </c>
      <c r="H27" s="64">
        <v>634800</v>
      </c>
      <c r="I27" s="88"/>
    </row>
    <row r="28" spans="1:15" s="33" customFormat="1" ht="25.5" customHeight="1">
      <c r="A28" s="169" t="s">
        <v>102</v>
      </c>
      <c r="B28" s="170"/>
      <c r="C28" s="18" t="s">
        <v>103</v>
      </c>
      <c r="D28" s="64">
        <v>0</v>
      </c>
      <c r="E28" s="64">
        <v>0</v>
      </c>
      <c r="F28" s="64">
        <v>163000</v>
      </c>
      <c r="G28" s="64">
        <v>178000</v>
      </c>
      <c r="H28" s="64">
        <v>178000</v>
      </c>
    </row>
    <row r="29" spans="1:15" s="33" customFormat="1" ht="25.5" customHeight="1">
      <c r="A29" s="169" t="s">
        <v>37</v>
      </c>
      <c r="B29" s="170"/>
      <c r="C29" s="18" t="s">
        <v>59</v>
      </c>
      <c r="D29" s="64">
        <v>27858.52</v>
      </c>
      <c r="E29" s="64">
        <v>29908</v>
      </c>
      <c r="F29" s="64">
        <v>31327</v>
      </c>
      <c r="G29" s="64">
        <v>32227</v>
      </c>
      <c r="H29" s="64">
        <v>32527</v>
      </c>
    </row>
    <row r="30" spans="1:15" s="33" customFormat="1" ht="25.5" customHeight="1">
      <c r="A30" s="169" t="s">
        <v>38</v>
      </c>
      <c r="B30" s="170"/>
      <c r="C30" s="18" t="s">
        <v>60</v>
      </c>
      <c r="D30" s="64">
        <v>18194.990000000002</v>
      </c>
      <c r="E30" s="64">
        <v>23958</v>
      </c>
      <c r="F30" s="64">
        <v>15800</v>
      </c>
      <c r="G30" s="64">
        <v>16000</v>
      </c>
      <c r="H30" s="64">
        <v>16200</v>
      </c>
    </row>
    <row r="31" spans="1:15" s="33" customFormat="1" ht="38.25" customHeight="1">
      <c r="A31" s="169" t="s">
        <v>39</v>
      </c>
      <c r="B31" s="170"/>
      <c r="C31" s="18" t="s">
        <v>61</v>
      </c>
      <c r="D31" s="64">
        <v>0</v>
      </c>
      <c r="E31" s="64">
        <v>146</v>
      </c>
      <c r="F31" s="64">
        <v>146</v>
      </c>
      <c r="G31" s="64">
        <v>146</v>
      </c>
      <c r="H31" s="64">
        <v>146</v>
      </c>
    </row>
  </sheetData>
  <mergeCells count="26">
    <mergeCell ref="A10:C10"/>
    <mergeCell ref="A23:C23"/>
    <mergeCell ref="A6:H6"/>
    <mergeCell ref="A8:H8"/>
    <mergeCell ref="A1:H1"/>
    <mergeCell ref="A3:H3"/>
    <mergeCell ref="A5:H5"/>
    <mergeCell ref="A2:H2"/>
    <mergeCell ref="A4:H4"/>
    <mergeCell ref="A11:C11"/>
    <mergeCell ref="A12:B12"/>
    <mergeCell ref="A13:B13"/>
    <mergeCell ref="A14:B14"/>
    <mergeCell ref="A15:B15"/>
    <mergeCell ref="A16:B16"/>
    <mergeCell ref="A17:B17"/>
    <mergeCell ref="A27:B27"/>
    <mergeCell ref="A28:B28"/>
    <mergeCell ref="A29:B29"/>
    <mergeCell ref="A30:B30"/>
    <mergeCell ref="A31:B31"/>
    <mergeCell ref="A24:C24"/>
    <mergeCell ref="A25:B25"/>
    <mergeCell ref="A26:B26"/>
    <mergeCell ref="A18:B18"/>
    <mergeCell ref="A21:H21"/>
  </mergeCells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workbookViewId="0">
      <selection activeCell="A7" sqref="A7"/>
    </sheetView>
  </sheetViews>
  <sheetFormatPr defaultRowHeight="15"/>
  <cols>
    <col min="1" max="1" width="37.7109375" customWidth="1"/>
    <col min="2" max="6" width="25.28515625" customWidth="1"/>
  </cols>
  <sheetData>
    <row r="1" spans="1:9" ht="15.75">
      <c r="A1" s="139" t="s">
        <v>84</v>
      </c>
      <c r="B1" s="139"/>
      <c r="C1" s="139"/>
      <c r="D1" s="139"/>
      <c r="E1" s="139"/>
      <c r="F1" s="139"/>
      <c r="G1" s="53"/>
      <c r="H1" s="53"/>
      <c r="I1" s="53"/>
    </row>
    <row r="3" spans="1:9" ht="15.75">
      <c r="A3" s="135" t="s">
        <v>115</v>
      </c>
      <c r="B3" s="135"/>
      <c r="C3" s="135"/>
      <c r="D3" s="135"/>
      <c r="E3" s="135"/>
      <c r="F3" s="135"/>
    </row>
    <row r="5" spans="1:9" ht="18">
      <c r="A5" s="3"/>
      <c r="B5" s="3"/>
      <c r="C5" s="3"/>
      <c r="D5" s="3"/>
      <c r="E5" s="4"/>
      <c r="F5" s="4"/>
    </row>
    <row r="6" spans="1:9" ht="15.75" customHeight="1">
      <c r="A6" s="139" t="s">
        <v>13</v>
      </c>
      <c r="B6" s="139"/>
      <c r="C6" s="139"/>
      <c r="D6" s="139"/>
      <c r="E6" s="139"/>
      <c r="F6" s="139"/>
    </row>
    <row r="7" spans="1:9" ht="18">
      <c r="A7" s="3"/>
      <c r="B7" s="3"/>
      <c r="C7" s="3"/>
      <c r="D7" s="3"/>
      <c r="E7" s="4"/>
      <c r="F7" s="4"/>
    </row>
    <row r="8" spans="1:9" ht="25.5">
      <c r="A8" s="16" t="s">
        <v>14</v>
      </c>
      <c r="B8" s="15" t="s">
        <v>98</v>
      </c>
      <c r="C8" s="16" t="s">
        <v>99</v>
      </c>
      <c r="D8" s="16" t="s">
        <v>100</v>
      </c>
      <c r="E8" s="16" t="s">
        <v>24</v>
      </c>
      <c r="F8" s="16" t="s">
        <v>101</v>
      </c>
    </row>
    <row r="9" spans="1:9" ht="15.75" customHeight="1">
      <c r="A9" s="9" t="s">
        <v>15</v>
      </c>
      <c r="B9" s="7">
        <f>+B10</f>
        <v>2454463.5299999998</v>
      </c>
      <c r="C9" s="7">
        <f t="shared" ref="C9:F11" si="0">+C10</f>
        <v>2831708</v>
      </c>
      <c r="D9" s="7">
        <f t="shared" si="0"/>
        <v>3434908</v>
      </c>
      <c r="E9" s="7">
        <f t="shared" si="0"/>
        <v>3636339</v>
      </c>
      <c r="F9" s="7">
        <f t="shared" si="0"/>
        <v>3737284</v>
      </c>
    </row>
    <row r="10" spans="1:9" ht="15.75" customHeight="1">
      <c r="A10" s="9" t="s">
        <v>54</v>
      </c>
      <c r="B10" s="7">
        <f>+B11</f>
        <v>2454463.5299999998</v>
      </c>
      <c r="C10" s="7">
        <f t="shared" si="0"/>
        <v>2831708</v>
      </c>
      <c r="D10" s="7">
        <f t="shared" si="0"/>
        <v>3434908</v>
      </c>
      <c r="E10" s="7">
        <f t="shared" si="0"/>
        <v>3636339</v>
      </c>
      <c r="F10" s="7">
        <f t="shared" si="0"/>
        <v>3737284</v>
      </c>
    </row>
    <row r="11" spans="1:9" ht="15.75" customHeight="1">
      <c r="A11" s="11" t="s">
        <v>53</v>
      </c>
      <c r="B11" s="7">
        <f>+B12</f>
        <v>2454463.5299999998</v>
      </c>
      <c r="C11" s="7">
        <f t="shared" si="0"/>
        <v>2831708</v>
      </c>
      <c r="D11" s="7">
        <f t="shared" si="0"/>
        <v>3434908</v>
      </c>
      <c r="E11" s="7">
        <f t="shared" si="0"/>
        <v>3636339</v>
      </c>
      <c r="F11" s="7">
        <f t="shared" si="0"/>
        <v>3737284</v>
      </c>
    </row>
    <row r="12" spans="1:9" ht="15.75" customHeight="1">
      <c r="A12" s="11" t="s">
        <v>55</v>
      </c>
      <c r="B12" s="7">
        <v>2454463.5299999998</v>
      </c>
      <c r="C12" s="8">
        <v>2831708</v>
      </c>
      <c r="D12" s="8">
        <v>3434908</v>
      </c>
      <c r="E12" s="8">
        <v>3636339</v>
      </c>
      <c r="F12" s="8">
        <v>3737284</v>
      </c>
    </row>
  </sheetData>
  <mergeCells count="3">
    <mergeCell ref="A1:F1"/>
    <mergeCell ref="A6:F6"/>
    <mergeCell ref="A3:F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31" workbookViewId="0">
      <selection activeCell="H13" sqref="H13"/>
    </sheetView>
  </sheetViews>
  <sheetFormatPr defaultRowHeight="15"/>
  <cols>
    <col min="1" max="1" width="7.42578125" bestFit="1" customWidth="1"/>
    <col min="2" max="2" width="8.5703125" customWidth="1"/>
    <col min="3" max="3" width="25.28515625" customWidth="1"/>
    <col min="4" max="8" width="14.7109375" customWidth="1"/>
  </cols>
  <sheetData>
    <row r="1" spans="1:8" ht="15.75" customHeight="1">
      <c r="A1" s="139" t="s">
        <v>85</v>
      </c>
      <c r="B1" s="139"/>
      <c r="C1" s="139"/>
      <c r="D1" s="139"/>
      <c r="E1" s="139"/>
      <c r="F1" s="139"/>
      <c r="G1" s="139"/>
      <c r="H1" s="139"/>
    </row>
    <row r="2" spans="1:8" ht="15.75" customHeight="1">
      <c r="A2" s="50"/>
      <c r="B2" s="50"/>
      <c r="C2" s="50"/>
      <c r="D2" s="50"/>
      <c r="E2" s="50"/>
      <c r="F2" s="50"/>
      <c r="G2" s="50"/>
      <c r="H2" s="50"/>
    </row>
    <row r="3" spans="1:8" ht="15.75">
      <c r="A3" s="135" t="s">
        <v>116</v>
      </c>
      <c r="B3" s="135"/>
      <c r="C3" s="135"/>
      <c r="D3" s="135"/>
      <c r="E3" s="135"/>
      <c r="F3" s="135"/>
      <c r="G3" s="135"/>
      <c r="H3" s="135"/>
    </row>
    <row r="4" spans="1:8" ht="15.75">
      <c r="A4" s="135" t="s">
        <v>87</v>
      </c>
      <c r="B4" s="135"/>
      <c r="C4" s="135"/>
      <c r="D4" s="135"/>
      <c r="E4" s="135"/>
      <c r="F4" s="135"/>
      <c r="G4" s="135"/>
      <c r="H4" s="135"/>
    </row>
    <row r="6" spans="1:8" ht="18" customHeight="1">
      <c r="A6" s="3"/>
      <c r="B6" s="3"/>
      <c r="C6" s="3"/>
      <c r="D6" s="3"/>
      <c r="E6" s="3"/>
      <c r="F6" s="3"/>
      <c r="G6" s="3"/>
      <c r="H6" s="3"/>
    </row>
    <row r="7" spans="1:8" ht="18" customHeight="1">
      <c r="A7" s="139" t="s">
        <v>120</v>
      </c>
      <c r="B7" s="141"/>
      <c r="C7" s="141"/>
      <c r="D7" s="141"/>
      <c r="E7" s="141"/>
      <c r="F7" s="141"/>
      <c r="G7" s="141"/>
      <c r="H7" s="141"/>
    </row>
    <row r="8" spans="1:8" ht="18">
      <c r="A8" s="3"/>
      <c r="B8" s="3"/>
      <c r="C8" s="3"/>
      <c r="D8" s="3"/>
      <c r="E8" s="3"/>
      <c r="F8" s="3"/>
      <c r="G8" s="4"/>
      <c r="H8" s="4"/>
    </row>
    <row r="9" spans="1:8" ht="33" customHeight="1">
      <c r="A9" s="16" t="s">
        <v>5</v>
      </c>
      <c r="B9" s="15" t="s">
        <v>6</v>
      </c>
      <c r="C9" s="15" t="s">
        <v>28</v>
      </c>
      <c r="D9" s="15" t="s">
        <v>98</v>
      </c>
      <c r="E9" s="16" t="s">
        <v>99</v>
      </c>
      <c r="F9" s="16" t="s">
        <v>100</v>
      </c>
      <c r="G9" s="16" t="s">
        <v>24</v>
      </c>
      <c r="H9" s="16" t="s">
        <v>101</v>
      </c>
    </row>
    <row r="10" spans="1:8" s="23" customFormat="1" ht="25.5">
      <c r="A10" s="9">
        <v>8</v>
      </c>
      <c r="B10" s="9"/>
      <c r="C10" s="9" t="s">
        <v>16</v>
      </c>
      <c r="D10" s="27">
        <f>+D11</f>
        <v>0</v>
      </c>
      <c r="E10" s="27">
        <f t="shared" ref="E10:H10" si="0">+E11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</row>
    <row r="11" spans="1:8" s="23" customFormat="1">
      <c r="A11" s="9"/>
      <c r="B11" s="89">
        <v>84</v>
      </c>
      <c r="C11" s="89" t="s">
        <v>133</v>
      </c>
      <c r="D11" s="27">
        <f>SUM(D12:D17)</f>
        <v>0</v>
      </c>
      <c r="E11" s="27">
        <f t="shared" ref="E11:H11" si="1">SUM(E12:E17)</f>
        <v>0</v>
      </c>
      <c r="F11" s="27">
        <f t="shared" si="1"/>
        <v>0</v>
      </c>
      <c r="G11" s="27">
        <f t="shared" si="1"/>
        <v>0</v>
      </c>
      <c r="H11" s="27">
        <f t="shared" si="1"/>
        <v>0</v>
      </c>
    </row>
    <row r="12" spans="1:8" ht="38.25">
      <c r="A12" s="9"/>
      <c r="B12" s="9"/>
      <c r="C12" s="39" t="s">
        <v>122</v>
      </c>
      <c r="D12" s="8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38.25">
      <c r="A13" s="9"/>
      <c r="B13" s="9"/>
      <c r="C13" s="37" t="s">
        <v>123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38.25">
      <c r="A14" s="9"/>
      <c r="B14" s="9"/>
      <c r="C14" s="37" t="s">
        <v>124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ht="38.25">
      <c r="A15" s="9"/>
      <c r="B15" s="9"/>
      <c r="C15" s="37" t="s">
        <v>125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ht="38.25">
      <c r="A16" s="9"/>
      <c r="B16" s="9"/>
      <c r="C16" s="37" t="s">
        <v>126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8" ht="38.25">
      <c r="A17" s="9"/>
      <c r="B17" s="9"/>
      <c r="C17" s="37" t="s">
        <v>127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s="23" customFormat="1" ht="25.5">
      <c r="A18" s="10">
        <v>5</v>
      </c>
      <c r="B18" s="10"/>
      <c r="C18" s="17" t="s">
        <v>17</v>
      </c>
      <c r="D18" s="27">
        <f>+D19</f>
        <v>0</v>
      </c>
      <c r="E18" s="27">
        <f t="shared" ref="E18:H18" si="2">+E19</f>
        <v>0</v>
      </c>
      <c r="F18" s="27">
        <f t="shared" si="2"/>
        <v>0</v>
      </c>
      <c r="G18" s="27">
        <f t="shared" si="2"/>
        <v>0</v>
      </c>
      <c r="H18" s="27">
        <f t="shared" si="2"/>
        <v>0</v>
      </c>
    </row>
    <row r="19" spans="1:8" s="23" customFormat="1" ht="42.75">
      <c r="A19" s="10"/>
      <c r="B19" s="89">
        <v>54</v>
      </c>
      <c r="C19" s="90" t="s">
        <v>134</v>
      </c>
      <c r="D19" s="27">
        <f>SUM(D20:D25)</f>
        <v>0</v>
      </c>
      <c r="E19" s="27">
        <f t="shared" ref="E19:H19" si="3">SUM(E20:E25)</f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1:8" ht="38.25">
      <c r="A20" s="9"/>
      <c r="B20" s="9"/>
      <c r="C20" s="39" t="s">
        <v>122</v>
      </c>
      <c r="D20" s="8">
        <v>0</v>
      </c>
      <c r="E20" s="7">
        <v>0</v>
      </c>
      <c r="F20" s="7">
        <v>0</v>
      </c>
      <c r="G20" s="7">
        <v>0</v>
      </c>
      <c r="H20" s="7">
        <v>0</v>
      </c>
    </row>
    <row r="21" spans="1:8" ht="38.25">
      <c r="A21" s="9"/>
      <c r="B21" s="9"/>
      <c r="C21" s="37" t="s">
        <v>123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 ht="38.25">
      <c r="A22" s="9"/>
      <c r="B22" s="9"/>
      <c r="C22" s="37" t="s">
        <v>124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1:8" ht="38.25">
      <c r="A23" s="9"/>
      <c r="B23" s="9"/>
      <c r="C23" s="37" t="s">
        <v>125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1:8" ht="38.25">
      <c r="A24" s="9"/>
      <c r="B24" s="9"/>
      <c r="C24" s="37" t="s">
        <v>126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1:8" ht="38.25">
      <c r="A25" s="9"/>
      <c r="B25" s="9"/>
      <c r="C25" s="37" t="s">
        <v>127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30" spans="1:8" ht="15.75" customHeight="1">
      <c r="A30" s="139" t="s">
        <v>96</v>
      </c>
      <c r="B30" s="139"/>
      <c r="C30" s="139"/>
      <c r="D30" s="139"/>
      <c r="E30" s="139"/>
      <c r="F30" s="139"/>
      <c r="G30" s="139"/>
      <c r="H30" s="139"/>
    </row>
    <row r="32" spans="1:8">
      <c r="A32" s="184" t="s">
        <v>117</v>
      </c>
      <c r="B32" s="184"/>
      <c r="C32" s="184"/>
      <c r="D32" s="184"/>
      <c r="E32" s="184"/>
      <c r="F32" s="184"/>
      <c r="G32" s="184"/>
      <c r="H32" s="184"/>
    </row>
    <row r="33" spans="1:8">
      <c r="A33" s="55"/>
      <c r="B33" s="55"/>
      <c r="C33" s="55"/>
      <c r="D33" s="55"/>
      <c r="E33" s="55"/>
      <c r="F33" s="55"/>
      <c r="G33" s="55"/>
      <c r="H33" s="55"/>
    </row>
    <row r="35" spans="1:8" ht="18" customHeight="1">
      <c r="A35" s="139" t="s">
        <v>95</v>
      </c>
      <c r="B35" s="141"/>
      <c r="C35" s="141"/>
      <c r="D35" s="141"/>
      <c r="E35" s="141"/>
      <c r="F35" s="141"/>
      <c r="G35" s="141"/>
      <c r="H35" s="141"/>
    </row>
    <row r="37" spans="1:8" ht="38.25" customHeight="1">
      <c r="A37" s="178" t="s">
        <v>88</v>
      </c>
      <c r="B37" s="179"/>
      <c r="C37" s="180"/>
      <c r="D37" s="111" t="s">
        <v>106</v>
      </c>
      <c r="E37" s="111" t="s">
        <v>107</v>
      </c>
      <c r="F37" s="111" t="s">
        <v>108</v>
      </c>
      <c r="G37" s="111" t="s">
        <v>24</v>
      </c>
      <c r="H37" s="112" t="s">
        <v>101</v>
      </c>
    </row>
    <row r="38" spans="1:8" ht="31.5" customHeight="1">
      <c r="A38" s="181" t="s">
        <v>89</v>
      </c>
      <c r="B38" s="182"/>
      <c r="C38" s="183"/>
      <c r="D38" s="113">
        <f>+D39</f>
        <v>41575</v>
      </c>
      <c r="E38" s="113">
        <f t="shared" ref="E38:H39" si="4">+E39</f>
        <v>25141</v>
      </c>
      <c r="F38" s="113">
        <f t="shared" si="4"/>
        <v>5000</v>
      </c>
      <c r="G38" s="113">
        <f t="shared" si="4"/>
        <v>0</v>
      </c>
      <c r="H38" s="113">
        <f t="shared" si="4"/>
        <v>0</v>
      </c>
    </row>
    <row r="39" spans="1:8" s="33" customFormat="1" ht="15.75" customHeight="1">
      <c r="A39" s="114">
        <v>9</v>
      </c>
      <c r="B39" s="176" t="s">
        <v>90</v>
      </c>
      <c r="C39" s="177"/>
      <c r="D39" s="115">
        <f>+D40</f>
        <v>41575</v>
      </c>
      <c r="E39" s="115">
        <f t="shared" si="4"/>
        <v>25141</v>
      </c>
      <c r="F39" s="115">
        <f t="shared" si="4"/>
        <v>5000</v>
      </c>
      <c r="G39" s="115">
        <f t="shared" si="4"/>
        <v>0</v>
      </c>
      <c r="H39" s="115">
        <f t="shared" si="4"/>
        <v>0</v>
      </c>
    </row>
    <row r="40" spans="1:8" s="33" customFormat="1" ht="15.75" customHeight="1">
      <c r="A40" s="114">
        <v>92</v>
      </c>
      <c r="B40" s="176" t="s">
        <v>56</v>
      </c>
      <c r="C40" s="177"/>
      <c r="D40" s="115">
        <f>+D41-D44</f>
        <v>41575</v>
      </c>
      <c r="E40" s="115">
        <f t="shared" ref="E40:H40" si="5">+E41-E44</f>
        <v>25141</v>
      </c>
      <c r="F40" s="115">
        <f t="shared" si="5"/>
        <v>5000</v>
      </c>
      <c r="G40" s="115">
        <f t="shared" si="5"/>
        <v>0</v>
      </c>
      <c r="H40" s="115">
        <f t="shared" si="5"/>
        <v>0</v>
      </c>
    </row>
    <row r="41" spans="1:8" s="33" customFormat="1" ht="15.75" customHeight="1">
      <c r="A41" s="114">
        <v>9221</v>
      </c>
      <c r="B41" s="176" t="s">
        <v>91</v>
      </c>
      <c r="C41" s="177"/>
      <c r="D41" s="115">
        <f>SUM(D42:D43)</f>
        <v>41575</v>
      </c>
      <c r="E41" s="115">
        <f>SUM(E42:E43)</f>
        <v>25141</v>
      </c>
      <c r="F41" s="115">
        <f t="shared" ref="F41:H41" si="6">SUM(F42:F43)</f>
        <v>5000</v>
      </c>
      <c r="G41" s="115">
        <f t="shared" si="6"/>
        <v>0</v>
      </c>
      <c r="H41" s="115">
        <f t="shared" si="6"/>
        <v>0</v>
      </c>
    </row>
    <row r="42" spans="1:8" s="33" customFormat="1" ht="15.75" customHeight="1">
      <c r="A42" s="114" t="s">
        <v>47</v>
      </c>
      <c r="B42" s="176" t="s">
        <v>92</v>
      </c>
      <c r="C42" s="177"/>
      <c r="D42" s="115">
        <v>41575</v>
      </c>
      <c r="E42" s="115">
        <v>25141</v>
      </c>
      <c r="F42" s="116">
        <v>5000</v>
      </c>
      <c r="G42" s="116">
        <v>0</v>
      </c>
      <c r="H42" s="116">
        <v>0</v>
      </c>
    </row>
    <row r="43" spans="1:8" s="33" customFormat="1" ht="15.75">
      <c r="A43" s="114" t="s">
        <v>48</v>
      </c>
      <c r="B43" s="176" t="s">
        <v>93</v>
      </c>
      <c r="C43" s="177"/>
      <c r="D43" s="115">
        <v>0</v>
      </c>
      <c r="E43" s="115"/>
      <c r="F43" s="116">
        <v>0</v>
      </c>
      <c r="G43" s="116">
        <v>0</v>
      </c>
      <c r="H43" s="116">
        <v>0</v>
      </c>
    </row>
    <row r="44" spans="1:8" s="33" customFormat="1" ht="15.75" customHeight="1">
      <c r="A44" s="114">
        <v>9222</v>
      </c>
      <c r="B44" s="176" t="s">
        <v>94</v>
      </c>
      <c r="C44" s="177"/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28.5" customHeight="1">
      <c r="A45" s="162" t="s">
        <v>135</v>
      </c>
      <c r="B45" s="163"/>
      <c r="C45" s="164"/>
      <c r="D45" s="113">
        <f>D41-D44</f>
        <v>41575</v>
      </c>
      <c r="E45" s="113">
        <f>E41-E44</f>
        <v>25141</v>
      </c>
      <c r="F45" s="113">
        <f t="shared" ref="F45:H45" si="7">F41-F44</f>
        <v>5000</v>
      </c>
      <c r="G45" s="113">
        <f t="shared" si="7"/>
        <v>0</v>
      </c>
      <c r="H45" s="113">
        <f t="shared" si="7"/>
        <v>0</v>
      </c>
    </row>
  </sheetData>
  <mergeCells count="16">
    <mergeCell ref="A45:C45"/>
    <mergeCell ref="A30:H30"/>
    <mergeCell ref="A32:H32"/>
    <mergeCell ref="A7:H7"/>
    <mergeCell ref="B42:C42"/>
    <mergeCell ref="B43:C43"/>
    <mergeCell ref="B44:C44"/>
    <mergeCell ref="A1:H1"/>
    <mergeCell ref="A3:H3"/>
    <mergeCell ref="A4:H4"/>
    <mergeCell ref="A35:H35"/>
    <mergeCell ref="B41:C41"/>
    <mergeCell ref="A37:C37"/>
    <mergeCell ref="B39:C39"/>
    <mergeCell ref="B40:C40"/>
    <mergeCell ref="A38:C38"/>
  </mergeCells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3"/>
  <sheetViews>
    <sheetView workbookViewId="0">
      <selection activeCell="G12" sqref="G12"/>
    </sheetView>
  </sheetViews>
  <sheetFormatPr defaultRowHeight="15"/>
  <cols>
    <col min="1" max="1" width="2.7109375" customWidth="1"/>
    <col min="2" max="2" width="8.42578125" bestFit="1" customWidth="1"/>
    <col min="3" max="3" width="8.7109375" customWidth="1"/>
    <col min="4" max="4" width="32.7109375" customWidth="1"/>
    <col min="5" max="9" width="13" customWidth="1"/>
  </cols>
  <sheetData>
    <row r="1" spans="1:11" ht="18" customHeight="1">
      <c r="A1" s="140" t="s">
        <v>18</v>
      </c>
      <c r="B1" s="140"/>
      <c r="C1" s="140"/>
      <c r="D1" s="140"/>
      <c r="E1" s="140"/>
      <c r="F1" s="140"/>
      <c r="G1" s="140"/>
      <c r="H1" s="140"/>
      <c r="I1" s="140"/>
    </row>
    <row r="3" spans="1:11" ht="15.75" customHeight="1">
      <c r="A3" s="139" t="s">
        <v>121</v>
      </c>
      <c r="B3" s="139"/>
      <c r="C3" s="139"/>
      <c r="D3" s="139"/>
      <c r="E3" s="139"/>
      <c r="F3" s="139"/>
      <c r="G3" s="139"/>
      <c r="H3" s="139"/>
      <c r="I3" s="139"/>
    </row>
    <row r="4" spans="1:11">
      <c r="A4" s="51"/>
      <c r="B4" s="51"/>
      <c r="C4" s="51"/>
      <c r="D4" s="51"/>
      <c r="E4" s="51"/>
      <c r="F4" s="51"/>
      <c r="G4" s="51"/>
      <c r="H4" s="51"/>
      <c r="I4" s="51"/>
    </row>
    <row r="5" spans="1:11" ht="15.75">
      <c r="A5" s="135" t="s">
        <v>118</v>
      </c>
      <c r="B5" s="135"/>
      <c r="C5" s="135"/>
      <c r="D5" s="135"/>
      <c r="E5" s="135"/>
      <c r="F5" s="135"/>
      <c r="G5" s="135"/>
      <c r="H5" s="135"/>
      <c r="I5" s="135"/>
    </row>
    <row r="6" spans="1:11" ht="15.75">
      <c r="A6" s="135" t="s">
        <v>86</v>
      </c>
      <c r="B6" s="135"/>
      <c r="C6" s="135"/>
      <c r="D6" s="135"/>
      <c r="E6" s="135"/>
      <c r="F6" s="135"/>
      <c r="G6" s="135"/>
      <c r="H6" s="135"/>
      <c r="I6" s="135"/>
    </row>
    <row r="8" spans="1:11" ht="18">
      <c r="A8" s="3"/>
      <c r="B8" s="3"/>
      <c r="C8" s="3"/>
      <c r="D8" s="3"/>
      <c r="E8" s="3"/>
      <c r="F8" s="3"/>
      <c r="G8" s="3"/>
      <c r="H8" s="4"/>
      <c r="I8" s="29"/>
    </row>
    <row r="9" spans="1:11" ht="31.5" customHeight="1">
      <c r="A9" s="201" t="s">
        <v>20</v>
      </c>
      <c r="B9" s="202"/>
      <c r="C9" s="203"/>
      <c r="D9" s="15" t="s">
        <v>21</v>
      </c>
      <c r="E9" s="25" t="s">
        <v>98</v>
      </c>
      <c r="F9" s="25" t="s">
        <v>99</v>
      </c>
      <c r="G9" s="25" t="s">
        <v>100</v>
      </c>
      <c r="H9" s="25" t="s">
        <v>24</v>
      </c>
      <c r="I9" s="25" t="s">
        <v>101</v>
      </c>
    </row>
    <row r="10" spans="1:11" ht="28.5" customHeight="1">
      <c r="A10" s="185" t="s">
        <v>29</v>
      </c>
      <c r="B10" s="186"/>
      <c r="C10" s="187"/>
      <c r="D10" s="26" t="s">
        <v>30</v>
      </c>
      <c r="E10" s="58">
        <f>+E11+E38+E44+E51+E56</f>
        <v>2454463.5300000003</v>
      </c>
      <c r="F10" s="58">
        <f>+F11+F38+F44+F51+F56</f>
        <v>2831708</v>
      </c>
      <c r="G10" s="58">
        <f>+G11+G38+G44+G51+G56</f>
        <v>3434908</v>
      </c>
      <c r="H10" s="58">
        <f>+H11+H38+H44+H51+H56</f>
        <v>3636339</v>
      </c>
      <c r="I10" s="58">
        <f>+I11+I38+I44+I51+I56</f>
        <v>3737284</v>
      </c>
    </row>
    <row r="11" spans="1:11" ht="24" customHeight="1">
      <c r="A11" s="194" t="s">
        <v>31</v>
      </c>
      <c r="B11" s="195"/>
      <c r="C11" s="196"/>
      <c r="D11" s="56" t="s">
        <v>32</v>
      </c>
      <c r="E11" s="59">
        <f>+E12+E16+E20+E28+E32+E35+E25</f>
        <v>2372190.1700000004</v>
      </c>
      <c r="F11" s="59">
        <f t="shared" ref="F11:I11" si="0">+F12+F16+F20+F28+F32+F35+F25</f>
        <v>2745822</v>
      </c>
      <c r="G11" s="59">
        <f t="shared" si="0"/>
        <v>3352071</v>
      </c>
      <c r="H11" s="59">
        <f t="shared" si="0"/>
        <v>3553575</v>
      </c>
      <c r="I11" s="59">
        <f t="shared" si="0"/>
        <v>3653182</v>
      </c>
      <c r="J11" s="32"/>
      <c r="K11" s="32"/>
    </row>
    <row r="12" spans="1:11" s="23" customFormat="1" ht="25.5">
      <c r="A12" s="191" t="s">
        <v>33</v>
      </c>
      <c r="B12" s="192"/>
      <c r="C12" s="193"/>
      <c r="D12" s="57" t="s">
        <v>35</v>
      </c>
      <c r="E12" s="60">
        <f>+E13</f>
        <v>1879052.31</v>
      </c>
      <c r="F12" s="60">
        <f>+F13</f>
        <v>2192085</v>
      </c>
      <c r="G12" s="60">
        <f>+G13</f>
        <v>2612852</v>
      </c>
      <c r="H12" s="60">
        <f>+H13</f>
        <v>2780855</v>
      </c>
      <c r="I12" s="60">
        <f>+I13</f>
        <v>2862550</v>
      </c>
      <c r="J12" s="31"/>
      <c r="K12" s="31"/>
    </row>
    <row r="13" spans="1:11" s="23" customFormat="1">
      <c r="A13" s="166">
        <v>3</v>
      </c>
      <c r="B13" s="167"/>
      <c r="C13" s="168"/>
      <c r="D13" s="19" t="s">
        <v>10</v>
      </c>
      <c r="E13" s="61">
        <f>+E14+E15</f>
        <v>1879052.31</v>
      </c>
      <c r="F13" s="61">
        <f>+F14+F15</f>
        <v>2192085</v>
      </c>
      <c r="G13" s="61">
        <f>+G14+G15</f>
        <v>2612852</v>
      </c>
      <c r="H13" s="61">
        <f>+H14+H15</f>
        <v>2780855</v>
      </c>
      <c r="I13" s="61">
        <f>+I14+I15</f>
        <v>2862550</v>
      </c>
      <c r="J13" s="31"/>
      <c r="K13" s="31"/>
    </row>
    <row r="14" spans="1:11">
      <c r="A14" s="24"/>
      <c r="B14" s="170">
        <v>31</v>
      </c>
      <c r="C14" s="197"/>
      <c r="D14" s="18" t="s">
        <v>11</v>
      </c>
      <c r="E14" s="62">
        <v>1873862.85</v>
      </c>
      <c r="F14" s="62">
        <v>2133579</v>
      </c>
      <c r="G14" s="62">
        <v>2524752</v>
      </c>
      <c r="H14" s="62">
        <v>2694555</v>
      </c>
      <c r="I14" s="62">
        <v>2776250</v>
      </c>
      <c r="J14" s="32"/>
      <c r="K14" s="32"/>
    </row>
    <row r="15" spans="1:11">
      <c r="A15" s="24"/>
      <c r="B15" s="170">
        <v>32</v>
      </c>
      <c r="C15" s="197"/>
      <c r="D15" s="18" t="s">
        <v>22</v>
      </c>
      <c r="E15" s="62">
        <v>5189.46</v>
      </c>
      <c r="F15" s="62">
        <v>58506</v>
      </c>
      <c r="G15" s="62">
        <f>91300-3200</f>
        <v>88100</v>
      </c>
      <c r="H15" s="62">
        <v>86300</v>
      </c>
      <c r="I15" s="62">
        <v>86300</v>
      </c>
      <c r="J15" s="32"/>
      <c r="K15" s="32"/>
    </row>
    <row r="16" spans="1:11" s="23" customFormat="1" ht="25.5" customHeight="1">
      <c r="A16" s="191" t="s">
        <v>34</v>
      </c>
      <c r="B16" s="192"/>
      <c r="C16" s="193"/>
      <c r="D16" s="57" t="s">
        <v>57</v>
      </c>
      <c r="E16" s="63">
        <f>+E17</f>
        <v>5021.55</v>
      </c>
      <c r="F16" s="63">
        <f>+F17</f>
        <v>4967</v>
      </c>
      <c r="G16" s="63">
        <f>+G17</f>
        <v>7923</v>
      </c>
      <c r="H16" s="63">
        <f>+H17</f>
        <v>8070</v>
      </c>
      <c r="I16" s="63">
        <f>+I17</f>
        <v>8201</v>
      </c>
      <c r="J16" s="31"/>
      <c r="K16" s="31"/>
    </row>
    <row r="17" spans="1:11">
      <c r="A17" s="166">
        <v>3</v>
      </c>
      <c r="B17" s="167"/>
      <c r="C17" s="168"/>
      <c r="D17" s="19" t="s">
        <v>10</v>
      </c>
      <c r="E17" s="64">
        <f>+E18+E19</f>
        <v>5021.55</v>
      </c>
      <c r="F17" s="64">
        <f>+F18+F19</f>
        <v>4967</v>
      </c>
      <c r="G17" s="64">
        <f>+G18+G19</f>
        <v>7923</v>
      </c>
      <c r="H17" s="64">
        <f>+H18+H19</f>
        <v>8070</v>
      </c>
      <c r="I17" s="64">
        <f>+I18+I19</f>
        <v>8201</v>
      </c>
      <c r="J17" s="32"/>
      <c r="K17" s="32"/>
    </row>
    <row r="18" spans="1:11">
      <c r="A18" s="24"/>
      <c r="B18" s="170">
        <v>31</v>
      </c>
      <c r="C18" s="197"/>
      <c r="D18" s="18" t="s">
        <v>11</v>
      </c>
      <c r="E18" s="62">
        <v>0</v>
      </c>
      <c r="F18" s="62">
        <v>332</v>
      </c>
      <c r="G18" s="62">
        <v>0</v>
      </c>
      <c r="H18" s="62">
        <v>0</v>
      </c>
      <c r="I18" s="62">
        <v>0</v>
      </c>
      <c r="J18" s="32"/>
      <c r="K18" s="32"/>
    </row>
    <row r="19" spans="1:11">
      <c r="A19" s="24"/>
      <c r="B19" s="170">
        <v>32</v>
      </c>
      <c r="C19" s="197"/>
      <c r="D19" s="18" t="s">
        <v>22</v>
      </c>
      <c r="E19" s="62">
        <v>5021.55</v>
      </c>
      <c r="F19" s="62">
        <v>4635</v>
      </c>
      <c r="G19" s="62">
        <v>7923</v>
      </c>
      <c r="H19" s="62">
        <v>8070</v>
      </c>
      <c r="I19" s="62">
        <v>8201</v>
      </c>
      <c r="J19" s="32"/>
      <c r="K19" s="32"/>
    </row>
    <row r="20" spans="1:11" s="23" customFormat="1" ht="25.5" customHeight="1">
      <c r="A20" s="191" t="s">
        <v>36</v>
      </c>
      <c r="B20" s="192"/>
      <c r="C20" s="193"/>
      <c r="D20" s="57" t="s">
        <v>58</v>
      </c>
      <c r="E20" s="60">
        <f>+E21</f>
        <v>484894.33999999997</v>
      </c>
      <c r="F20" s="60">
        <f>+F21</f>
        <v>538639</v>
      </c>
      <c r="G20" s="60">
        <f>+G21</f>
        <v>564000</v>
      </c>
      <c r="H20" s="60">
        <f>+H21</f>
        <v>582004</v>
      </c>
      <c r="I20" s="60">
        <f>+I21</f>
        <v>599685</v>
      </c>
      <c r="J20" s="31"/>
      <c r="K20" s="31"/>
    </row>
    <row r="21" spans="1:11">
      <c r="A21" s="169">
        <v>3</v>
      </c>
      <c r="B21" s="170"/>
      <c r="C21" s="197"/>
      <c r="D21" s="19" t="s">
        <v>10</v>
      </c>
      <c r="E21" s="64">
        <f>+E22+E23+E24</f>
        <v>484894.33999999997</v>
      </c>
      <c r="F21" s="64">
        <f>+F22+F23+F24</f>
        <v>538639</v>
      </c>
      <c r="G21" s="64">
        <f>+G22+G23+G24</f>
        <v>564000</v>
      </c>
      <c r="H21" s="64">
        <f>+H22+H23+H24</f>
        <v>582004</v>
      </c>
      <c r="I21" s="64">
        <f>+I22+I23+I24</f>
        <v>599685</v>
      </c>
      <c r="J21" s="32"/>
      <c r="K21" s="32"/>
    </row>
    <row r="22" spans="1:11">
      <c r="A22" s="24"/>
      <c r="B22" s="34">
        <v>31</v>
      </c>
      <c r="C22" s="38"/>
      <c r="D22" s="18" t="s">
        <v>11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</row>
    <row r="23" spans="1:11">
      <c r="A23" s="24"/>
      <c r="B23" s="34">
        <v>32</v>
      </c>
      <c r="C23" s="38"/>
      <c r="D23" s="18" t="s">
        <v>22</v>
      </c>
      <c r="E23" s="62">
        <v>482626.29</v>
      </c>
      <c r="F23" s="62">
        <v>535865</v>
      </c>
      <c r="G23" s="62">
        <v>561240</v>
      </c>
      <c r="H23" s="62">
        <v>579161</v>
      </c>
      <c r="I23" s="62">
        <v>596757</v>
      </c>
    </row>
    <row r="24" spans="1:11">
      <c r="A24" s="24"/>
      <c r="B24" s="34">
        <v>34</v>
      </c>
      <c r="C24" s="38"/>
      <c r="D24" s="18" t="s">
        <v>44</v>
      </c>
      <c r="E24" s="62">
        <v>2268.0500000000002</v>
      </c>
      <c r="F24" s="62">
        <v>2774</v>
      </c>
      <c r="G24" s="62">
        <v>2760</v>
      </c>
      <c r="H24" s="62">
        <v>2843</v>
      </c>
      <c r="I24" s="62">
        <v>2928</v>
      </c>
    </row>
    <row r="25" spans="1:11" s="23" customFormat="1" ht="25.5" customHeight="1">
      <c r="A25" s="191" t="s">
        <v>102</v>
      </c>
      <c r="B25" s="192"/>
      <c r="C25" s="193"/>
      <c r="D25" s="57" t="s">
        <v>103</v>
      </c>
      <c r="E25" s="60">
        <f>+E26</f>
        <v>0</v>
      </c>
      <c r="F25" s="60">
        <f t="shared" ref="F25:I25" si="1">+F26</f>
        <v>0</v>
      </c>
      <c r="G25" s="60">
        <f t="shared" si="1"/>
        <v>157000</v>
      </c>
      <c r="H25" s="60">
        <f t="shared" si="1"/>
        <v>172000</v>
      </c>
      <c r="I25" s="60">
        <f t="shared" si="1"/>
        <v>172000</v>
      </c>
    </row>
    <row r="26" spans="1:11">
      <c r="A26" s="169">
        <v>3</v>
      </c>
      <c r="B26" s="170"/>
      <c r="C26" s="197"/>
      <c r="D26" s="19" t="s">
        <v>10</v>
      </c>
      <c r="E26" s="64">
        <f>+E27</f>
        <v>0</v>
      </c>
      <c r="F26" s="64">
        <f t="shared" ref="F26:I26" si="2">+F27</f>
        <v>0</v>
      </c>
      <c r="G26" s="64">
        <f t="shared" si="2"/>
        <v>157000</v>
      </c>
      <c r="H26" s="64">
        <f t="shared" si="2"/>
        <v>172000</v>
      </c>
      <c r="I26" s="64">
        <f t="shared" si="2"/>
        <v>172000</v>
      </c>
      <c r="J26" s="32"/>
      <c r="K26" s="32"/>
    </row>
    <row r="27" spans="1:11">
      <c r="A27" s="24"/>
      <c r="B27" s="34">
        <v>32</v>
      </c>
      <c r="C27" s="38"/>
      <c r="D27" s="18" t="s">
        <v>22</v>
      </c>
      <c r="E27" s="62">
        <v>0</v>
      </c>
      <c r="F27" s="62">
        <v>0</v>
      </c>
      <c r="G27" s="62">
        <v>157000</v>
      </c>
      <c r="H27" s="62">
        <v>172000</v>
      </c>
      <c r="I27" s="62">
        <v>172000</v>
      </c>
    </row>
    <row r="28" spans="1:11" s="23" customFormat="1" ht="25.5" customHeight="1">
      <c r="A28" s="191" t="s">
        <v>37</v>
      </c>
      <c r="B28" s="192"/>
      <c r="C28" s="193"/>
      <c r="D28" s="57" t="s">
        <v>59</v>
      </c>
      <c r="E28" s="60">
        <f>+E29</f>
        <v>955.6</v>
      </c>
      <c r="F28" s="60">
        <f>+F29</f>
        <v>1327</v>
      </c>
      <c r="G28" s="60">
        <f>+G29</f>
        <v>1350</v>
      </c>
      <c r="H28" s="60">
        <f>+H29</f>
        <v>1500</v>
      </c>
      <c r="I28" s="60">
        <f>+I29</f>
        <v>1500</v>
      </c>
    </row>
    <row r="29" spans="1:11">
      <c r="A29" s="169">
        <v>3</v>
      </c>
      <c r="B29" s="170"/>
      <c r="C29" s="197"/>
      <c r="D29" s="19" t="s">
        <v>10</v>
      </c>
      <c r="E29" s="62">
        <f>+E30+E31</f>
        <v>955.6</v>
      </c>
      <c r="F29" s="62">
        <f>+F30+F31</f>
        <v>1327</v>
      </c>
      <c r="G29" s="62">
        <f>+G30+G31</f>
        <v>1350</v>
      </c>
      <c r="H29" s="62">
        <f>+H30+H31</f>
        <v>1500</v>
      </c>
      <c r="I29" s="62">
        <f>+I30+I31</f>
        <v>1500</v>
      </c>
    </row>
    <row r="30" spans="1:11">
      <c r="A30" s="24"/>
      <c r="B30" s="34">
        <v>32</v>
      </c>
      <c r="C30" s="38"/>
      <c r="D30" s="18" t="s">
        <v>22</v>
      </c>
      <c r="E30" s="62">
        <v>955.6</v>
      </c>
      <c r="F30" s="62">
        <v>1327</v>
      </c>
      <c r="G30" s="62">
        <v>1350</v>
      </c>
      <c r="H30" s="62">
        <v>1500</v>
      </c>
      <c r="I30" s="62">
        <v>1500</v>
      </c>
    </row>
    <row r="31" spans="1:11">
      <c r="A31" s="24"/>
      <c r="B31" s="34">
        <v>38</v>
      </c>
      <c r="C31" s="38"/>
      <c r="D31" s="18" t="s">
        <v>45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</row>
    <row r="32" spans="1:11" s="23" customFormat="1" ht="25.5" customHeight="1">
      <c r="A32" s="191" t="s">
        <v>38</v>
      </c>
      <c r="B32" s="192"/>
      <c r="C32" s="193"/>
      <c r="D32" s="57" t="s">
        <v>60</v>
      </c>
      <c r="E32" s="60">
        <f t="shared" ref="E32:I33" si="3">+E33</f>
        <v>2266.37</v>
      </c>
      <c r="F32" s="60">
        <f t="shared" si="3"/>
        <v>8658</v>
      </c>
      <c r="G32" s="60">
        <f t="shared" si="3"/>
        <v>8800</v>
      </c>
      <c r="H32" s="60">
        <f t="shared" si="3"/>
        <v>9000</v>
      </c>
      <c r="I32" s="60">
        <f t="shared" si="3"/>
        <v>9100</v>
      </c>
    </row>
    <row r="33" spans="1:9">
      <c r="A33" s="169">
        <v>3</v>
      </c>
      <c r="B33" s="170"/>
      <c r="C33" s="197"/>
      <c r="D33" s="19" t="s">
        <v>10</v>
      </c>
      <c r="E33" s="64">
        <f t="shared" si="3"/>
        <v>2266.37</v>
      </c>
      <c r="F33" s="64">
        <f t="shared" si="3"/>
        <v>8658</v>
      </c>
      <c r="G33" s="64">
        <f t="shared" si="3"/>
        <v>8800</v>
      </c>
      <c r="H33" s="64">
        <f t="shared" si="3"/>
        <v>9000</v>
      </c>
      <c r="I33" s="64">
        <f t="shared" si="3"/>
        <v>9100</v>
      </c>
    </row>
    <row r="34" spans="1:9">
      <c r="A34" s="24"/>
      <c r="B34" s="34">
        <v>32</v>
      </c>
      <c r="C34" s="38"/>
      <c r="D34" s="18" t="s">
        <v>22</v>
      </c>
      <c r="E34" s="62">
        <v>2266.37</v>
      </c>
      <c r="F34" s="62">
        <v>8658</v>
      </c>
      <c r="G34" s="62">
        <v>8800</v>
      </c>
      <c r="H34" s="62">
        <v>9000</v>
      </c>
      <c r="I34" s="62">
        <v>9100</v>
      </c>
    </row>
    <row r="35" spans="1:9" s="23" customFormat="1" ht="38.25">
      <c r="A35" s="191" t="s">
        <v>39</v>
      </c>
      <c r="B35" s="192"/>
      <c r="C35" s="193"/>
      <c r="D35" s="57" t="s">
        <v>61</v>
      </c>
      <c r="E35" s="60">
        <f t="shared" ref="E35:I36" si="4">+E36</f>
        <v>0</v>
      </c>
      <c r="F35" s="60">
        <f t="shared" si="4"/>
        <v>146</v>
      </c>
      <c r="G35" s="60">
        <f t="shared" si="4"/>
        <v>146</v>
      </c>
      <c r="H35" s="60">
        <f t="shared" si="4"/>
        <v>146</v>
      </c>
      <c r="I35" s="60">
        <f t="shared" si="4"/>
        <v>146</v>
      </c>
    </row>
    <row r="36" spans="1:9">
      <c r="A36" s="169">
        <v>3</v>
      </c>
      <c r="B36" s="170"/>
      <c r="C36" s="197"/>
      <c r="D36" s="19" t="s">
        <v>10</v>
      </c>
      <c r="E36" s="64">
        <f t="shared" si="4"/>
        <v>0</v>
      </c>
      <c r="F36" s="64">
        <f t="shared" si="4"/>
        <v>146</v>
      </c>
      <c r="G36" s="64">
        <f t="shared" si="4"/>
        <v>146</v>
      </c>
      <c r="H36" s="64">
        <f t="shared" si="4"/>
        <v>146</v>
      </c>
      <c r="I36" s="64">
        <f t="shared" si="4"/>
        <v>146</v>
      </c>
    </row>
    <row r="37" spans="1:9">
      <c r="A37" s="24"/>
      <c r="B37" s="34">
        <v>32</v>
      </c>
      <c r="C37" s="38"/>
      <c r="D37" s="18" t="s">
        <v>22</v>
      </c>
      <c r="E37" s="62">
        <v>0</v>
      </c>
      <c r="F37" s="62">
        <v>146</v>
      </c>
      <c r="G37" s="62">
        <v>146</v>
      </c>
      <c r="H37" s="62">
        <v>146</v>
      </c>
      <c r="I37" s="62">
        <v>146</v>
      </c>
    </row>
    <row r="38" spans="1:9" ht="24" customHeight="1">
      <c r="A38" s="194" t="s">
        <v>40</v>
      </c>
      <c r="B38" s="195"/>
      <c r="C38" s="196"/>
      <c r="D38" s="56" t="s">
        <v>41</v>
      </c>
      <c r="E38" s="65">
        <f>+E39</f>
        <v>26902.910000000003</v>
      </c>
      <c r="F38" s="65">
        <f>+F39</f>
        <v>28581</v>
      </c>
      <c r="G38" s="65">
        <f>+G39</f>
        <v>29977</v>
      </c>
      <c r="H38" s="65">
        <f>+H39</f>
        <v>30727</v>
      </c>
      <c r="I38" s="65">
        <f>+I39</f>
        <v>31027</v>
      </c>
    </row>
    <row r="39" spans="1:9" s="23" customFormat="1" ht="25.5" customHeight="1">
      <c r="A39" s="191" t="s">
        <v>37</v>
      </c>
      <c r="B39" s="192"/>
      <c r="C39" s="193"/>
      <c r="D39" s="57" t="s">
        <v>59</v>
      </c>
      <c r="E39" s="60">
        <f>+E40+E42</f>
        <v>26902.910000000003</v>
      </c>
      <c r="F39" s="60">
        <f>+F40+F42</f>
        <v>28581</v>
      </c>
      <c r="G39" s="60">
        <f>+G40+G42</f>
        <v>29977</v>
      </c>
      <c r="H39" s="60">
        <f>+H40+H42</f>
        <v>30727</v>
      </c>
      <c r="I39" s="60">
        <f>+I40+I42</f>
        <v>31027</v>
      </c>
    </row>
    <row r="40" spans="1:9" s="23" customFormat="1">
      <c r="A40" s="166">
        <v>3</v>
      </c>
      <c r="B40" s="167"/>
      <c r="C40" s="168"/>
      <c r="D40" s="19" t="s">
        <v>10</v>
      </c>
      <c r="E40" s="61">
        <f>+E41</f>
        <v>24421.65</v>
      </c>
      <c r="F40" s="61">
        <f>+F41</f>
        <v>18581</v>
      </c>
      <c r="G40" s="61">
        <f>+G41</f>
        <v>14477</v>
      </c>
      <c r="H40" s="61">
        <f>+H41</f>
        <v>15227</v>
      </c>
      <c r="I40" s="61">
        <f>+I41</f>
        <v>15527</v>
      </c>
    </row>
    <row r="41" spans="1:9">
      <c r="A41" s="24"/>
      <c r="B41" s="34">
        <v>32</v>
      </c>
      <c r="C41" s="38"/>
      <c r="D41" s="18" t="s">
        <v>22</v>
      </c>
      <c r="E41" s="62">
        <v>24421.65</v>
      </c>
      <c r="F41" s="62">
        <v>18581</v>
      </c>
      <c r="G41" s="62">
        <v>14477</v>
      </c>
      <c r="H41" s="62">
        <v>15227</v>
      </c>
      <c r="I41" s="62">
        <v>15527</v>
      </c>
    </row>
    <row r="42" spans="1:9" s="23" customFormat="1" ht="25.5">
      <c r="A42" s="166">
        <v>4</v>
      </c>
      <c r="B42" s="167"/>
      <c r="C42" s="168"/>
      <c r="D42" s="19" t="s">
        <v>46</v>
      </c>
      <c r="E42" s="61">
        <f>+E43</f>
        <v>2481.2600000000002</v>
      </c>
      <c r="F42" s="61">
        <f>+F43</f>
        <v>10000</v>
      </c>
      <c r="G42" s="61">
        <f>+G43</f>
        <v>15500</v>
      </c>
      <c r="H42" s="61">
        <f>+H43</f>
        <v>15500</v>
      </c>
      <c r="I42" s="61">
        <f>+I43</f>
        <v>15500</v>
      </c>
    </row>
    <row r="43" spans="1:9" ht="25.5">
      <c r="A43" s="24"/>
      <c r="B43" s="34">
        <v>42</v>
      </c>
      <c r="C43" s="38"/>
      <c r="D43" s="18" t="s">
        <v>26</v>
      </c>
      <c r="E43" s="62">
        <v>2481.2600000000002</v>
      </c>
      <c r="F43" s="62">
        <v>10000</v>
      </c>
      <c r="G43" s="62">
        <v>15500</v>
      </c>
      <c r="H43" s="62">
        <v>15500</v>
      </c>
      <c r="I43" s="62">
        <v>15500</v>
      </c>
    </row>
    <row r="44" spans="1:9" ht="25.5">
      <c r="A44" s="194" t="s">
        <v>42</v>
      </c>
      <c r="B44" s="195"/>
      <c r="C44" s="196"/>
      <c r="D44" s="56" t="s">
        <v>43</v>
      </c>
      <c r="E44" s="59">
        <f>+E45+E48</f>
        <v>0</v>
      </c>
      <c r="F44" s="59">
        <f>+F45+F48</f>
        <v>0</v>
      </c>
      <c r="G44" s="59">
        <f>+G45+G48</f>
        <v>0</v>
      </c>
      <c r="H44" s="59">
        <f>+H45+H48</f>
        <v>0</v>
      </c>
      <c r="I44" s="59">
        <f>+I45+I48</f>
        <v>0</v>
      </c>
    </row>
    <row r="45" spans="1:9" s="23" customFormat="1" ht="25.5" customHeight="1">
      <c r="A45" s="191" t="s">
        <v>36</v>
      </c>
      <c r="B45" s="192"/>
      <c r="C45" s="193"/>
      <c r="D45" s="57" t="s">
        <v>58</v>
      </c>
      <c r="E45" s="60">
        <f t="shared" ref="E45:I46" si="5">+E46</f>
        <v>0</v>
      </c>
      <c r="F45" s="60">
        <f t="shared" si="5"/>
        <v>0</v>
      </c>
      <c r="G45" s="60">
        <f t="shared" si="5"/>
        <v>0</v>
      </c>
      <c r="H45" s="60">
        <f t="shared" si="5"/>
        <v>0</v>
      </c>
      <c r="I45" s="60">
        <f t="shared" si="5"/>
        <v>0</v>
      </c>
    </row>
    <row r="46" spans="1:9" ht="15" customHeight="1">
      <c r="A46" s="188">
        <v>3</v>
      </c>
      <c r="B46" s="189"/>
      <c r="C46" s="190"/>
      <c r="D46" s="19" t="s">
        <v>10</v>
      </c>
      <c r="E46" s="62">
        <f t="shared" si="5"/>
        <v>0</v>
      </c>
      <c r="F46" s="62">
        <f t="shared" si="5"/>
        <v>0</v>
      </c>
      <c r="G46" s="62">
        <f t="shared" si="5"/>
        <v>0</v>
      </c>
      <c r="H46" s="62">
        <f t="shared" si="5"/>
        <v>0</v>
      </c>
      <c r="I46" s="62">
        <f t="shared" si="5"/>
        <v>0</v>
      </c>
    </row>
    <row r="47" spans="1:9" ht="15" customHeight="1">
      <c r="A47" s="39"/>
      <c r="B47" s="36">
        <v>32</v>
      </c>
      <c r="C47" s="40"/>
      <c r="D47" s="18" t="s">
        <v>22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</row>
    <row r="48" spans="1:9" s="23" customFormat="1" ht="25.5" customHeight="1">
      <c r="A48" s="191" t="s">
        <v>37</v>
      </c>
      <c r="B48" s="192"/>
      <c r="C48" s="193"/>
      <c r="D48" s="57" t="s">
        <v>59</v>
      </c>
      <c r="E48" s="60">
        <f t="shared" ref="E48:I49" si="6">+E49</f>
        <v>0</v>
      </c>
      <c r="F48" s="60">
        <f t="shared" si="6"/>
        <v>0</v>
      </c>
      <c r="G48" s="60">
        <f t="shared" si="6"/>
        <v>0</v>
      </c>
      <c r="H48" s="60">
        <f t="shared" si="6"/>
        <v>0</v>
      </c>
      <c r="I48" s="60">
        <f t="shared" si="6"/>
        <v>0</v>
      </c>
    </row>
    <row r="49" spans="1:11">
      <c r="A49" s="188">
        <v>3</v>
      </c>
      <c r="B49" s="189"/>
      <c r="C49" s="190"/>
      <c r="D49" s="19" t="s">
        <v>10</v>
      </c>
      <c r="E49" s="62">
        <f t="shared" si="6"/>
        <v>0</v>
      </c>
      <c r="F49" s="62">
        <f t="shared" si="6"/>
        <v>0</v>
      </c>
      <c r="G49" s="62">
        <f t="shared" si="6"/>
        <v>0</v>
      </c>
      <c r="H49" s="62">
        <f t="shared" si="6"/>
        <v>0</v>
      </c>
      <c r="I49" s="62">
        <f t="shared" si="6"/>
        <v>0</v>
      </c>
    </row>
    <row r="50" spans="1:11">
      <c r="A50" s="39"/>
      <c r="B50" s="36">
        <v>32</v>
      </c>
      <c r="C50" s="40"/>
      <c r="D50" s="18" t="s">
        <v>22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</row>
    <row r="51" spans="1:11" ht="24.75" customHeight="1">
      <c r="A51" s="194" t="s">
        <v>62</v>
      </c>
      <c r="B51" s="195"/>
      <c r="C51" s="196"/>
      <c r="D51" s="56" t="s">
        <v>63</v>
      </c>
      <c r="E51" s="59">
        <f t="shared" ref="E51:I52" si="7">+E52</f>
        <v>1137.69</v>
      </c>
      <c r="F51" s="59">
        <f t="shared" si="7"/>
        <v>7963</v>
      </c>
      <c r="G51" s="59">
        <f t="shared" si="7"/>
        <v>6950</v>
      </c>
      <c r="H51" s="59">
        <f t="shared" si="7"/>
        <v>6950</v>
      </c>
      <c r="I51" s="59">
        <f t="shared" si="7"/>
        <v>6950</v>
      </c>
    </row>
    <row r="52" spans="1:11" s="23" customFormat="1" ht="25.5" customHeight="1">
      <c r="A52" s="191" t="s">
        <v>36</v>
      </c>
      <c r="B52" s="192"/>
      <c r="C52" s="193"/>
      <c r="D52" s="57" t="s">
        <v>58</v>
      </c>
      <c r="E52" s="60">
        <f t="shared" si="7"/>
        <v>1137.69</v>
      </c>
      <c r="F52" s="60">
        <f t="shared" si="7"/>
        <v>7963</v>
      </c>
      <c r="G52" s="60">
        <f t="shared" si="7"/>
        <v>6950</v>
      </c>
      <c r="H52" s="60">
        <f t="shared" si="7"/>
        <v>6950</v>
      </c>
      <c r="I52" s="60">
        <f t="shared" si="7"/>
        <v>6950</v>
      </c>
    </row>
    <row r="53" spans="1:11" ht="15" customHeight="1">
      <c r="A53" s="188">
        <v>3</v>
      </c>
      <c r="B53" s="189"/>
      <c r="C53" s="190"/>
      <c r="D53" s="19" t="s">
        <v>10</v>
      </c>
      <c r="E53" s="62">
        <f>+E54+E55</f>
        <v>1137.69</v>
      </c>
      <c r="F53" s="62">
        <f>+F54+F55</f>
        <v>7963</v>
      </c>
      <c r="G53" s="62">
        <f>+G54+G55</f>
        <v>6950</v>
      </c>
      <c r="H53" s="62">
        <f>+H54+H55</f>
        <v>6950</v>
      </c>
      <c r="I53" s="62">
        <f>+I54+I55</f>
        <v>6950</v>
      </c>
    </row>
    <row r="54" spans="1:11" ht="15" customHeight="1">
      <c r="A54" s="35"/>
      <c r="B54" s="36">
        <v>31</v>
      </c>
      <c r="C54" s="37"/>
      <c r="D54" s="18" t="s">
        <v>11</v>
      </c>
      <c r="E54" s="62">
        <v>979.16</v>
      </c>
      <c r="F54" s="62">
        <v>4639</v>
      </c>
      <c r="G54" s="62">
        <v>4450</v>
      </c>
      <c r="H54" s="62">
        <v>4450</v>
      </c>
      <c r="I54" s="62">
        <v>4450</v>
      </c>
    </row>
    <row r="55" spans="1:11" ht="15" customHeight="1">
      <c r="A55" s="35"/>
      <c r="B55" s="36">
        <v>32</v>
      </c>
      <c r="C55" s="37"/>
      <c r="D55" s="18" t="s">
        <v>22</v>
      </c>
      <c r="E55" s="62">
        <v>158.53</v>
      </c>
      <c r="F55" s="62">
        <v>3324</v>
      </c>
      <c r="G55" s="62">
        <v>2500</v>
      </c>
      <c r="H55" s="62">
        <v>2500</v>
      </c>
      <c r="I55" s="62">
        <v>2500</v>
      </c>
    </row>
    <row r="56" spans="1:11" ht="24" customHeight="1">
      <c r="A56" s="194" t="s">
        <v>64</v>
      </c>
      <c r="B56" s="195"/>
      <c r="C56" s="196"/>
      <c r="D56" s="56" t="s">
        <v>65</v>
      </c>
      <c r="E56" s="59">
        <f>+E57+E61+E66+E74+E77+E71</f>
        <v>54232.76</v>
      </c>
      <c r="F56" s="59">
        <f t="shared" ref="F56:I56" si="8">+F57+F61+F66+F74+F77+F71</f>
        <v>49342</v>
      </c>
      <c r="G56" s="59">
        <f t="shared" si="8"/>
        <v>45910</v>
      </c>
      <c r="H56" s="59">
        <f t="shared" si="8"/>
        <v>45087</v>
      </c>
      <c r="I56" s="59">
        <f t="shared" si="8"/>
        <v>46125</v>
      </c>
    </row>
    <row r="57" spans="1:11" s="23" customFormat="1" ht="25.5">
      <c r="A57" s="191" t="s">
        <v>33</v>
      </c>
      <c r="B57" s="192"/>
      <c r="C57" s="193"/>
      <c r="D57" s="57" t="s">
        <v>35</v>
      </c>
      <c r="E57" s="60">
        <f t="shared" ref="E57:I57" si="9">+E58</f>
        <v>0</v>
      </c>
      <c r="F57" s="60">
        <f t="shared" si="9"/>
        <v>1660</v>
      </c>
      <c r="G57" s="60">
        <f t="shared" si="9"/>
        <v>4860</v>
      </c>
      <c r="H57" s="60">
        <f t="shared" si="9"/>
        <v>1660</v>
      </c>
      <c r="I57" s="60">
        <f t="shared" si="9"/>
        <v>1660</v>
      </c>
      <c r="J57" s="31"/>
      <c r="K57" s="31"/>
    </row>
    <row r="58" spans="1:11" s="23" customFormat="1" ht="25.5">
      <c r="A58" s="166">
        <v>4</v>
      </c>
      <c r="B58" s="167"/>
      <c r="C58" s="168"/>
      <c r="D58" s="19" t="s">
        <v>46</v>
      </c>
      <c r="E58" s="61">
        <f>+E59+E60</f>
        <v>0</v>
      </c>
      <c r="F58" s="61">
        <f t="shared" ref="F58:I58" si="10">+F59+F60</f>
        <v>1660</v>
      </c>
      <c r="G58" s="61">
        <f t="shared" si="10"/>
        <v>4860</v>
      </c>
      <c r="H58" s="61">
        <f t="shared" si="10"/>
        <v>1660</v>
      </c>
      <c r="I58" s="61">
        <f t="shared" si="10"/>
        <v>1660</v>
      </c>
      <c r="J58" s="31"/>
      <c r="K58" s="31"/>
    </row>
    <row r="59" spans="1:11" ht="25.5">
      <c r="A59" s="24"/>
      <c r="B59" s="170">
        <v>41</v>
      </c>
      <c r="C59" s="197"/>
      <c r="D59" s="18" t="s">
        <v>66</v>
      </c>
      <c r="E59" s="62">
        <v>0</v>
      </c>
      <c r="F59" s="62">
        <v>1660</v>
      </c>
      <c r="G59" s="62">
        <v>1660</v>
      </c>
      <c r="H59" s="62">
        <v>1660</v>
      </c>
      <c r="I59" s="62">
        <v>1660</v>
      </c>
      <c r="J59" s="32"/>
      <c r="K59" s="32"/>
    </row>
    <row r="60" spans="1:11" ht="25.5">
      <c r="A60" s="24"/>
      <c r="B60" s="34">
        <v>42</v>
      </c>
      <c r="C60" s="38"/>
      <c r="D60" s="18" t="s">
        <v>26</v>
      </c>
      <c r="E60" s="62">
        <v>0</v>
      </c>
      <c r="F60" s="62">
        <v>0</v>
      </c>
      <c r="G60" s="62">
        <v>3200</v>
      </c>
      <c r="H60" s="62">
        <v>0</v>
      </c>
      <c r="I60" s="62">
        <v>0</v>
      </c>
    </row>
    <row r="61" spans="1:11" s="23" customFormat="1" ht="25.5" customHeight="1">
      <c r="A61" s="191" t="s">
        <v>34</v>
      </c>
      <c r="B61" s="192"/>
      <c r="C61" s="193"/>
      <c r="D61" s="57" t="s">
        <v>57</v>
      </c>
      <c r="E61" s="63">
        <f>+E62+E64</f>
        <v>1527.65</v>
      </c>
      <c r="F61" s="63">
        <f>+F62+F64</f>
        <v>5651</v>
      </c>
      <c r="G61" s="63">
        <f>+G62+G64</f>
        <v>3000</v>
      </c>
      <c r="H61" s="63">
        <f>+H62+H64</f>
        <v>3081</v>
      </c>
      <c r="I61" s="63">
        <f>+I62+I64</f>
        <v>3200</v>
      </c>
    </row>
    <row r="62" spans="1:11" s="23" customFormat="1">
      <c r="A62" s="166">
        <v>3</v>
      </c>
      <c r="B62" s="167"/>
      <c r="C62" s="168"/>
      <c r="D62" s="19" t="s">
        <v>10</v>
      </c>
      <c r="E62" s="61">
        <f>+E63</f>
        <v>1527.65</v>
      </c>
      <c r="F62" s="61">
        <f>+F63</f>
        <v>5651</v>
      </c>
      <c r="G62" s="61">
        <f>+G63</f>
        <v>3000</v>
      </c>
      <c r="H62" s="61">
        <f>+H63</f>
        <v>3081</v>
      </c>
      <c r="I62" s="61">
        <f>+I63</f>
        <v>3200</v>
      </c>
    </row>
    <row r="63" spans="1:11">
      <c r="A63" s="198">
        <v>32</v>
      </c>
      <c r="B63" s="199"/>
      <c r="C63" s="200"/>
      <c r="D63" s="18" t="s">
        <v>22</v>
      </c>
      <c r="E63" s="62">
        <v>1527.65</v>
      </c>
      <c r="F63" s="62">
        <v>5651</v>
      </c>
      <c r="G63" s="62">
        <v>3000</v>
      </c>
      <c r="H63" s="62">
        <v>3081</v>
      </c>
      <c r="I63" s="62">
        <v>3200</v>
      </c>
    </row>
    <row r="64" spans="1:11" s="23" customFormat="1" ht="25.5">
      <c r="A64" s="42">
        <v>4</v>
      </c>
      <c r="B64" s="43"/>
      <c r="C64" s="44"/>
      <c r="D64" s="19" t="s">
        <v>46</v>
      </c>
      <c r="E64" s="66">
        <f>+E65</f>
        <v>0</v>
      </c>
      <c r="F64" s="66">
        <f>+F65</f>
        <v>0</v>
      </c>
      <c r="G64" s="66">
        <f>+G65</f>
        <v>0</v>
      </c>
      <c r="H64" s="66">
        <f>+H65</f>
        <v>0</v>
      </c>
      <c r="I64" s="66">
        <f>+I65</f>
        <v>0</v>
      </c>
    </row>
    <row r="65" spans="1:9" ht="25.5">
      <c r="A65" s="24"/>
      <c r="B65" s="34">
        <v>42</v>
      </c>
      <c r="C65" s="38"/>
      <c r="D65" s="18" t="s">
        <v>26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</row>
    <row r="66" spans="1:9" s="23" customFormat="1" ht="25.5" customHeight="1">
      <c r="A66" s="191" t="s">
        <v>36</v>
      </c>
      <c r="B66" s="192"/>
      <c r="C66" s="193"/>
      <c r="D66" s="57" t="s">
        <v>58</v>
      </c>
      <c r="E66" s="60">
        <f>+E67+E69</f>
        <v>36776.49</v>
      </c>
      <c r="F66" s="60">
        <f>+F67+F69</f>
        <v>26731</v>
      </c>
      <c r="G66" s="60">
        <f>+G67+G69</f>
        <v>25050</v>
      </c>
      <c r="H66" s="60">
        <f>+H67+H69</f>
        <v>27346</v>
      </c>
      <c r="I66" s="60">
        <f>+I67+I69</f>
        <v>28165</v>
      </c>
    </row>
    <row r="67" spans="1:9" s="23" customFormat="1">
      <c r="A67" s="166">
        <v>3</v>
      </c>
      <c r="B67" s="167"/>
      <c r="C67" s="168"/>
      <c r="D67" s="19" t="s">
        <v>10</v>
      </c>
      <c r="E67" s="61">
        <f>+E68</f>
        <v>3675.78</v>
      </c>
      <c r="F67" s="61">
        <f>+F68</f>
        <v>1394</v>
      </c>
      <c r="G67" s="61">
        <f>+G68</f>
        <v>7500</v>
      </c>
      <c r="H67" s="61">
        <f>+H68</f>
        <v>9270</v>
      </c>
      <c r="I67" s="61">
        <f>+I68</f>
        <v>9548</v>
      </c>
    </row>
    <row r="68" spans="1:9">
      <c r="A68" s="198">
        <v>32</v>
      </c>
      <c r="B68" s="199"/>
      <c r="C68" s="200"/>
      <c r="D68" s="18" t="s">
        <v>22</v>
      </c>
      <c r="E68" s="62">
        <v>3675.78</v>
      </c>
      <c r="F68" s="62">
        <v>1394</v>
      </c>
      <c r="G68" s="62">
        <v>7500</v>
      </c>
      <c r="H68" s="62">
        <v>9270</v>
      </c>
      <c r="I68" s="62">
        <v>9548</v>
      </c>
    </row>
    <row r="69" spans="1:9" s="23" customFormat="1" ht="25.5">
      <c r="A69" s="166">
        <v>4</v>
      </c>
      <c r="B69" s="167"/>
      <c r="C69" s="168"/>
      <c r="D69" s="19" t="s">
        <v>12</v>
      </c>
      <c r="E69" s="61">
        <f>+E70</f>
        <v>33100.71</v>
      </c>
      <c r="F69" s="61">
        <f>+F70</f>
        <v>25337</v>
      </c>
      <c r="G69" s="61">
        <f>+G70</f>
        <v>17550</v>
      </c>
      <c r="H69" s="61">
        <f>+H70</f>
        <v>18076</v>
      </c>
      <c r="I69" s="61">
        <f>+I70</f>
        <v>18617</v>
      </c>
    </row>
    <row r="70" spans="1:9" ht="25.5">
      <c r="A70" s="198">
        <v>42</v>
      </c>
      <c r="B70" s="199"/>
      <c r="C70" s="200"/>
      <c r="D70" s="18" t="s">
        <v>26</v>
      </c>
      <c r="E70" s="62">
        <v>33100.71</v>
      </c>
      <c r="F70" s="62">
        <v>25337</v>
      </c>
      <c r="G70" s="62">
        <v>17550</v>
      </c>
      <c r="H70" s="62">
        <v>18076</v>
      </c>
      <c r="I70" s="62">
        <v>18617</v>
      </c>
    </row>
    <row r="71" spans="1:9" s="23" customFormat="1" ht="25.5" customHeight="1">
      <c r="A71" s="191" t="s">
        <v>102</v>
      </c>
      <c r="B71" s="192"/>
      <c r="C71" s="193"/>
      <c r="D71" s="57" t="s">
        <v>103</v>
      </c>
      <c r="E71" s="60">
        <f t="shared" ref="E71:I75" si="11">+E72</f>
        <v>0</v>
      </c>
      <c r="F71" s="60">
        <f t="shared" si="11"/>
        <v>0</v>
      </c>
      <c r="G71" s="60">
        <f t="shared" si="11"/>
        <v>6000</v>
      </c>
      <c r="H71" s="60">
        <f t="shared" si="11"/>
        <v>6000</v>
      </c>
      <c r="I71" s="60">
        <f t="shared" si="11"/>
        <v>6000</v>
      </c>
    </row>
    <row r="72" spans="1:9" ht="25.5">
      <c r="A72" s="42">
        <v>4</v>
      </c>
      <c r="B72" s="41"/>
      <c r="C72" s="38"/>
      <c r="D72" s="19" t="s">
        <v>12</v>
      </c>
      <c r="E72" s="64">
        <f>+E73</f>
        <v>0</v>
      </c>
      <c r="F72" s="64">
        <f t="shared" si="11"/>
        <v>0</v>
      </c>
      <c r="G72" s="64">
        <f t="shared" si="11"/>
        <v>6000</v>
      </c>
      <c r="H72" s="64">
        <f t="shared" si="11"/>
        <v>6000</v>
      </c>
      <c r="I72" s="64">
        <f t="shared" si="11"/>
        <v>6000</v>
      </c>
    </row>
    <row r="73" spans="1:9" ht="25.5">
      <c r="A73" s="198">
        <v>42</v>
      </c>
      <c r="B73" s="199"/>
      <c r="C73" s="200"/>
      <c r="D73" s="18" t="s">
        <v>26</v>
      </c>
      <c r="E73" s="62">
        <v>0</v>
      </c>
      <c r="F73" s="62">
        <v>0</v>
      </c>
      <c r="G73" s="62">
        <v>6000</v>
      </c>
      <c r="H73" s="62">
        <v>6000</v>
      </c>
      <c r="I73" s="62">
        <v>6000</v>
      </c>
    </row>
    <row r="74" spans="1:9" s="23" customFormat="1" ht="25.5" customHeight="1">
      <c r="A74" s="191" t="s">
        <v>38</v>
      </c>
      <c r="B74" s="192"/>
      <c r="C74" s="193"/>
      <c r="D74" s="57" t="s">
        <v>60</v>
      </c>
      <c r="E74" s="60">
        <f t="shared" si="11"/>
        <v>15928.62</v>
      </c>
      <c r="F74" s="60">
        <f t="shared" si="11"/>
        <v>15300</v>
      </c>
      <c r="G74" s="60">
        <f t="shared" si="11"/>
        <v>7000</v>
      </c>
      <c r="H74" s="60">
        <f t="shared" si="11"/>
        <v>7000</v>
      </c>
      <c r="I74" s="60">
        <f t="shared" si="11"/>
        <v>7100</v>
      </c>
    </row>
    <row r="75" spans="1:9" ht="25.5">
      <c r="A75" s="24">
        <v>4</v>
      </c>
      <c r="B75" s="41"/>
      <c r="C75" s="38"/>
      <c r="D75" s="19" t="s">
        <v>12</v>
      </c>
      <c r="E75" s="64">
        <f t="shared" si="11"/>
        <v>15928.62</v>
      </c>
      <c r="F75" s="64">
        <f t="shared" si="11"/>
        <v>15300</v>
      </c>
      <c r="G75" s="64">
        <f t="shared" si="11"/>
        <v>7000</v>
      </c>
      <c r="H75" s="64">
        <f t="shared" si="11"/>
        <v>7000</v>
      </c>
      <c r="I75" s="64">
        <f t="shared" si="11"/>
        <v>7100</v>
      </c>
    </row>
    <row r="76" spans="1:9" ht="25.5">
      <c r="A76" s="24"/>
      <c r="B76" s="34">
        <v>42</v>
      </c>
      <c r="C76" s="38"/>
      <c r="D76" s="18" t="s">
        <v>26</v>
      </c>
      <c r="E76" s="62">
        <v>15928.62</v>
      </c>
      <c r="F76" s="62">
        <v>15300</v>
      </c>
      <c r="G76" s="62">
        <v>7000</v>
      </c>
      <c r="H76" s="62">
        <v>7000</v>
      </c>
      <c r="I76" s="62">
        <v>7100</v>
      </c>
    </row>
    <row r="77" spans="1:9" s="23" customFormat="1" ht="38.25">
      <c r="A77" s="191" t="s">
        <v>39</v>
      </c>
      <c r="B77" s="192"/>
      <c r="C77" s="193"/>
      <c r="D77" s="57" t="s">
        <v>61</v>
      </c>
      <c r="E77" s="60">
        <f>+E78+E80</f>
        <v>0</v>
      </c>
      <c r="F77" s="60">
        <f>+F78+F80</f>
        <v>0</v>
      </c>
      <c r="G77" s="60">
        <f>+G78+G80</f>
        <v>0</v>
      </c>
      <c r="H77" s="60">
        <f>+H78+H80</f>
        <v>0</v>
      </c>
      <c r="I77" s="60">
        <f>+I78+I80</f>
        <v>0</v>
      </c>
    </row>
    <row r="78" spans="1:9">
      <c r="A78" s="24">
        <v>3</v>
      </c>
      <c r="B78" s="34"/>
      <c r="C78" s="38"/>
      <c r="D78" s="19" t="s">
        <v>10</v>
      </c>
      <c r="E78" s="62">
        <f>+E79</f>
        <v>0</v>
      </c>
      <c r="F78" s="62">
        <f>+F79</f>
        <v>0</v>
      </c>
      <c r="G78" s="62">
        <f>+G79</f>
        <v>0</v>
      </c>
      <c r="H78" s="62">
        <f>+H79</f>
        <v>0</v>
      </c>
      <c r="I78" s="62">
        <f>+I79</f>
        <v>0</v>
      </c>
    </row>
    <row r="79" spans="1:9">
      <c r="A79" s="24"/>
      <c r="B79" s="34">
        <v>32</v>
      </c>
      <c r="C79" s="38"/>
      <c r="D79" s="18" t="s">
        <v>22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</row>
    <row r="80" spans="1:9" ht="25.5">
      <c r="A80" s="24">
        <v>4</v>
      </c>
      <c r="B80" s="34"/>
      <c r="C80" s="38"/>
      <c r="D80" s="19" t="s">
        <v>12</v>
      </c>
      <c r="E80" s="62">
        <f>+E81</f>
        <v>0</v>
      </c>
      <c r="F80" s="62">
        <f>+F81</f>
        <v>0</v>
      </c>
      <c r="G80" s="62">
        <f>+G81</f>
        <v>0</v>
      </c>
      <c r="H80" s="62">
        <f>+H81</f>
        <v>0</v>
      </c>
      <c r="I80" s="62">
        <f>+I81</f>
        <v>0</v>
      </c>
    </row>
    <row r="81" spans="1:9" ht="27" customHeight="1">
      <c r="A81" s="24"/>
      <c r="B81" s="34">
        <v>42</v>
      </c>
      <c r="C81" s="38"/>
      <c r="D81" s="18" t="s">
        <v>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</row>
    <row r="83" spans="1:9">
      <c r="C83" s="55"/>
    </row>
  </sheetData>
  <mergeCells count="53">
    <mergeCell ref="A3:I3"/>
    <mergeCell ref="A1:I1"/>
    <mergeCell ref="B59:C59"/>
    <mergeCell ref="A70:C70"/>
    <mergeCell ref="A74:C74"/>
    <mergeCell ref="A56:C56"/>
    <mergeCell ref="A61:C61"/>
    <mergeCell ref="A62:C62"/>
    <mergeCell ref="A63:C63"/>
    <mergeCell ref="A9:C9"/>
    <mergeCell ref="A16:C16"/>
    <mergeCell ref="A20:C20"/>
    <mergeCell ref="B14:C14"/>
    <mergeCell ref="B15:C15"/>
    <mergeCell ref="B18:C18"/>
    <mergeCell ref="B19:C19"/>
    <mergeCell ref="A77:C77"/>
    <mergeCell ref="A66:C66"/>
    <mergeCell ref="A67:C67"/>
    <mergeCell ref="A68:C68"/>
    <mergeCell ref="A69:C69"/>
    <mergeCell ref="A71:C71"/>
    <mergeCell ref="A73:C73"/>
    <mergeCell ref="A57:C57"/>
    <mergeCell ref="A58:C58"/>
    <mergeCell ref="A13:C13"/>
    <mergeCell ref="A17:C17"/>
    <mergeCell ref="A21:C21"/>
    <mergeCell ref="A28:C28"/>
    <mergeCell ref="A32:C32"/>
    <mergeCell ref="A29:C29"/>
    <mergeCell ref="A51:C51"/>
    <mergeCell ref="A40:C40"/>
    <mergeCell ref="A42:C42"/>
    <mergeCell ref="A33:C33"/>
    <mergeCell ref="A35:C35"/>
    <mergeCell ref="A26:C26"/>
    <mergeCell ref="A5:I5"/>
    <mergeCell ref="A6:I6"/>
    <mergeCell ref="A10:C10"/>
    <mergeCell ref="A53:C53"/>
    <mergeCell ref="A12:C12"/>
    <mergeCell ref="A48:C48"/>
    <mergeCell ref="A46:C46"/>
    <mergeCell ref="A45:C45"/>
    <mergeCell ref="A52:C52"/>
    <mergeCell ref="A11:C11"/>
    <mergeCell ref="A49:C49"/>
    <mergeCell ref="A36:C36"/>
    <mergeCell ref="A44:C44"/>
    <mergeCell ref="A38:C38"/>
    <mergeCell ref="A39:C39"/>
    <mergeCell ref="A25:C25"/>
  </mergeCells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037F-20FD-4599-BE73-83620152FF27}">
  <dimension ref="A1:A131"/>
  <sheetViews>
    <sheetView workbookViewId="0">
      <selection activeCell="A10" sqref="A10"/>
    </sheetView>
  </sheetViews>
  <sheetFormatPr defaultRowHeight="15"/>
  <cols>
    <col min="1" max="1" width="115.42578125" customWidth="1"/>
  </cols>
  <sheetData>
    <row r="1" spans="1:1" ht="15.75">
      <c r="A1" s="78" t="s">
        <v>141</v>
      </c>
    </row>
    <row r="2" spans="1:1" ht="15.75">
      <c r="A2" s="79"/>
    </row>
    <row r="3" spans="1:1" ht="15.75">
      <c r="A3" s="79" t="s">
        <v>142</v>
      </c>
    </row>
    <row r="4" spans="1:1" ht="15.75">
      <c r="A4" s="79" t="s">
        <v>143</v>
      </c>
    </row>
    <row r="5" spans="1:1">
      <c r="A5" s="80"/>
    </row>
    <row r="6" spans="1:1">
      <c r="A6" s="81" t="s">
        <v>144</v>
      </c>
    </row>
    <row r="7" spans="1:1">
      <c r="A7" s="80"/>
    </row>
    <row r="8" spans="1:1" ht="30">
      <c r="A8" s="82" t="s">
        <v>145</v>
      </c>
    </row>
    <row r="9" spans="1:1">
      <c r="A9" s="82" t="s">
        <v>146</v>
      </c>
    </row>
    <row r="10" spans="1:1" ht="60">
      <c r="A10" s="82" t="s">
        <v>346</v>
      </c>
    </row>
    <row r="11" spans="1:1">
      <c r="A11" s="82"/>
    </row>
    <row r="12" spans="1:1">
      <c r="A12" s="82" t="s">
        <v>147</v>
      </c>
    </row>
    <row r="13" spans="1:1">
      <c r="A13" s="82" t="s">
        <v>148</v>
      </c>
    </row>
    <row r="14" spans="1:1">
      <c r="A14" s="82" t="s">
        <v>149</v>
      </c>
    </row>
    <row r="15" spans="1:1">
      <c r="A15" s="82" t="s">
        <v>150</v>
      </c>
    </row>
    <row r="16" spans="1:1">
      <c r="A16" s="82" t="s">
        <v>151</v>
      </c>
    </row>
    <row r="17" spans="1:1">
      <c r="A17" s="82" t="s">
        <v>152</v>
      </c>
    </row>
    <row r="18" spans="1:1">
      <c r="A18" s="82" t="s">
        <v>153</v>
      </c>
    </row>
    <row r="19" spans="1:1">
      <c r="A19" s="82" t="s">
        <v>154</v>
      </c>
    </row>
    <row r="20" spans="1:1">
      <c r="A20" s="82"/>
    </row>
    <row r="21" spans="1:1" ht="30">
      <c r="A21" s="82" t="s">
        <v>155</v>
      </c>
    </row>
    <row r="22" spans="1:1">
      <c r="A22" s="82"/>
    </row>
    <row r="23" spans="1:1">
      <c r="A23" s="82"/>
    </row>
    <row r="24" spans="1:1" ht="30">
      <c r="A24" s="83" t="s">
        <v>156</v>
      </c>
    </row>
    <row r="25" spans="1:1" ht="45">
      <c r="A25" s="82" t="s">
        <v>157</v>
      </c>
    </row>
    <row r="26" spans="1:1" ht="30">
      <c r="A26" s="82" t="s">
        <v>158</v>
      </c>
    </row>
    <row r="27" spans="1:1" ht="30">
      <c r="A27" s="82" t="s">
        <v>159</v>
      </c>
    </row>
    <row r="28" spans="1:1">
      <c r="A28" s="82"/>
    </row>
    <row r="29" spans="1:1">
      <c r="A29" s="82" t="s">
        <v>160</v>
      </c>
    </row>
    <row r="30" spans="1:1">
      <c r="A30" s="82"/>
    </row>
    <row r="31" spans="1:1">
      <c r="A31" s="82"/>
    </row>
    <row r="32" spans="1:1" ht="30">
      <c r="A32" s="83" t="s">
        <v>161</v>
      </c>
    </row>
    <row r="33" spans="1:1">
      <c r="A33" s="82" t="s">
        <v>162</v>
      </c>
    </row>
    <row r="34" spans="1:1" ht="45">
      <c r="A34" s="82" t="s">
        <v>163</v>
      </c>
    </row>
    <row r="35" spans="1:1">
      <c r="A35" s="82"/>
    </row>
    <row r="36" spans="1:1">
      <c r="A36" s="82" t="s">
        <v>164</v>
      </c>
    </row>
    <row r="37" spans="1:1">
      <c r="A37" s="82"/>
    </row>
    <row r="38" spans="1:1">
      <c r="A38" s="82"/>
    </row>
    <row r="39" spans="1:1" ht="30">
      <c r="A39" s="83" t="s">
        <v>165</v>
      </c>
    </row>
    <row r="40" spans="1:1" ht="30">
      <c r="A40" s="82" t="s">
        <v>166</v>
      </c>
    </row>
    <row r="41" spans="1:1" ht="30">
      <c r="A41" s="82" t="s">
        <v>167</v>
      </c>
    </row>
    <row r="42" spans="1:1">
      <c r="A42" s="82" t="s">
        <v>168</v>
      </c>
    </row>
    <row r="43" spans="1:1">
      <c r="A43" s="82" t="s">
        <v>169</v>
      </c>
    </row>
    <row r="44" spans="1:1">
      <c r="A44" s="82"/>
    </row>
    <row r="45" spans="1:1">
      <c r="A45" s="82"/>
    </row>
    <row r="46" spans="1:1" ht="30">
      <c r="A46" s="83" t="s">
        <v>170</v>
      </c>
    </row>
    <row r="47" spans="1:1">
      <c r="A47" s="82" t="s">
        <v>169</v>
      </c>
    </row>
    <row r="48" spans="1:1" ht="30">
      <c r="A48" s="82" t="s">
        <v>171</v>
      </c>
    </row>
    <row r="49" spans="1:1" ht="30">
      <c r="A49" s="82" t="s">
        <v>172</v>
      </c>
    </row>
    <row r="50" spans="1:1">
      <c r="A50" s="82" t="s">
        <v>173</v>
      </c>
    </row>
    <row r="51" spans="1:1">
      <c r="A51" s="82" t="s">
        <v>174</v>
      </c>
    </row>
    <row r="52" spans="1:1">
      <c r="A52" s="82"/>
    </row>
    <row r="53" spans="1:1" ht="30">
      <c r="A53" s="82" t="s">
        <v>175</v>
      </c>
    </row>
    <row r="54" spans="1:1">
      <c r="A54" s="82"/>
    </row>
    <row r="55" spans="1:1">
      <c r="A55" s="82"/>
    </row>
    <row r="56" spans="1:1" ht="30">
      <c r="A56" s="83" t="s">
        <v>176</v>
      </c>
    </row>
    <row r="57" spans="1:1" ht="30">
      <c r="A57" s="82" t="s">
        <v>177</v>
      </c>
    </row>
    <row r="58" spans="1:1" ht="45">
      <c r="A58" s="82" t="s">
        <v>178</v>
      </c>
    </row>
    <row r="59" spans="1:1">
      <c r="A59" s="82" t="s">
        <v>179</v>
      </c>
    </row>
    <row r="60" spans="1:1">
      <c r="A60" s="82" t="s">
        <v>180</v>
      </c>
    </row>
    <row r="61" spans="1:1">
      <c r="A61" s="82"/>
    </row>
    <row r="62" spans="1:1">
      <c r="A62" s="82"/>
    </row>
    <row r="63" spans="1:1" ht="30">
      <c r="A63" s="83" t="s">
        <v>181</v>
      </c>
    </row>
    <row r="64" spans="1:1" ht="30">
      <c r="A64" s="82" t="s">
        <v>182</v>
      </c>
    </row>
    <row r="65" spans="1:1" ht="30">
      <c r="A65" s="82" t="s">
        <v>177</v>
      </c>
    </row>
    <row r="66" spans="1:1">
      <c r="A66" s="82"/>
    </row>
    <row r="67" spans="1:1">
      <c r="A67" s="82"/>
    </row>
    <row r="68" spans="1:1">
      <c r="A68" s="83" t="s">
        <v>183</v>
      </c>
    </row>
    <row r="69" spans="1:1">
      <c r="A69" s="82" t="s">
        <v>184</v>
      </c>
    </row>
    <row r="70" spans="1:1">
      <c r="A70" s="82"/>
    </row>
    <row r="71" spans="1:1">
      <c r="A71" s="82"/>
    </row>
    <row r="72" spans="1:1">
      <c r="A72" s="82"/>
    </row>
    <row r="73" spans="1:1">
      <c r="A73" s="82"/>
    </row>
    <row r="74" spans="1:1">
      <c r="A74" s="82"/>
    </row>
    <row r="75" spans="1:1">
      <c r="A75" s="82"/>
    </row>
    <row r="76" spans="1:1">
      <c r="A76" s="82"/>
    </row>
    <row r="77" spans="1:1">
      <c r="A77" s="83" t="s">
        <v>185</v>
      </c>
    </row>
    <row r="78" spans="1:1">
      <c r="A78" s="82"/>
    </row>
    <row r="79" spans="1:1">
      <c r="A79" s="82" t="s">
        <v>186</v>
      </c>
    </row>
    <row r="80" spans="1:1">
      <c r="A80" s="117" t="s">
        <v>187</v>
      </c>
    </row>
    <row r="81" spans="1:1">
      <c r="A81" s="117" t="s">
        <v>188</v>
      </c>
    </row>
    <row r="82" spans="1:1">
      <c r="A82" s="117" t="s">
        <v>189</v>
      </c>
    </row>
    <row r="83" spans="1:1" ht="45">
      <c r="A83" s="82" t="s">
        <v>190</v>
      </c>
    </row>
    <row r="84" spans="1:1">
      <c r="A84" s="82"/>
    </row>
    <row r="85" spans="1:1">
      <c r="A85" s="82" t="s">
        <v>191</v>
      </c>
    </row>
    <row r="86" spans="1:1">
      <c r="A86" s="82"/>
    </row>
    <row r="87" spans="1:1">
      <c r="A87" s="82"/>
    </row>
    <row r="88" spans="1:1" ht="30">
      <c r="A88" s="83" t="s">
        <v>192</v>
      </c>
    </row>
    <row r="89" spans="1:1" ht="60">
      <c r="A89" s="82" t="s">
        <v>193</v>
      </c>
    </row>
    <row r="90" spans="1:1">
      <c r="A90" s="82" t="s">
        <v>194</v>
      </c>
    </row>
    <row r="91" spans="1:1" ht="30">
      <c r="A91" s="83" t="s">
        <v>195</v>
      </c>
    </row>
    <row r="92" spans="1:1">
      <c r="A92" s="83" t="s">
        <v>196</v>
      </c>
    </row>
    <row r="93" spans="1:1" ht="30">
      <c r="A93" s="82" t="s">
        <v>197</v>
      </c>
    </row>
    <row r="94" spans="1:1">
      <c r="A94" s="82" t="s">
        <v>198</v>
      </c>
    </row>
    <row r="95" spans="1:1">
      <c r="A95" s="82" t="s">
        <v>199</v>
      </c>
    </row>
    <row r="96" spans="1:1">
      <c r="A96" s="82" t="s">
        <v>200</v>
      </c>
    </row>
    <row r="97" spans="1:1">
      <c r="A97" s="83" t="s">
        <v>201</v>
      </c>
    </row>
    <row r="98" spans="1:1" ht="30">
      <c r="A98" s="83" t="s">
        <v>202</v>
      </c>
    </row>
    <row r="99" spans="1:1">
      <c r="A99" s="82"/>
    </row>
    <row r="100" spans="1:1">
      <c r="A100" s="82"/>
    </row>
    <row r="101" spans="1:1">
      <c r="A101" s="82" t="s">
        <v>203</v>
      </c>
    </row>
    <row r="102" spans="1:1">
      <c r="A102" s="83"/>
    </row>
    <row r="103" spans="1:1">
      <c r="A103" s="83"/>
    </row>
    <row r="104" spans="1:1" ht="30">
      <c r="A104" s="83" t="s">
        <v>204</v>
      </c>
    </row>
    <row r="105" spans="1:1">
      <c r="A105" s="82" t="s">
        <v>205</v>
      </c>
    </row>
    <row r="106" spans="1:1" ht="30">
      <c r="A106" s="83" t="s">
        <v>206</v>
      </c>
    </row>
    <row r="107" spans="1:1">
      <c r="A107" s="83" t="s">
        <v>207</v>
      </c>
    </row>
    <row r="108" spans="1:1" ht="30">
      <c r="A108" s="82" t="s">
        <v>208</v>
      </c>
    </row>
    <row r="109" spans="1:1" ht="30">
      <c r="A109" s="82" t="s">
        <v>209</v>
      </c>
    </row>
    <row r="110" spans="1:1" ht="30">
      <c r="A110" s="82" t="s">
        <v>210</v>
      </c>
    </row>
    <row r="111" spans="1:1" ht="60">
      <c r="A111" s="82" t="s">
        <v>211</v>
      </c>
    </row>
    <row r="112" spans="1:1">
      <c r="A112" s="83" t="s">
        <v>212</v>
      </c>
    </row>
    <row r="113" spans="1:1">
      <c r="A113" s="82"/>
    </row>
    <row r="114" spans="1:1">
      <c r="A114" s="82"/>
    </row>
    <row r="115" spans="1:1" ht="45">
      <c r="A115" s="83" t="s">
        <v>213</v>
      </c>
    </row>
    <row r="116" spans="1:1" ht="60">
      <c r="A116" s="82" t="s">
        <v>214</v>
      </c>
    </row>
    <row r="117" spans="1:1" ht="45">
      <c r="A117" s="82" t="s">
        <v>215</v>
      </c>
    </row>
    <row r="118" spans="1:1">
      <c r="A118" s="82"/>
    </row>
    <row r="119" spans="1:1" ht="30">
      <c r="A119" s="83" t="s">
        <v>216</v>
      </c>
    </row>
    <row r="120" spans="1:1">
      <c r="A120" s="82"/>
    </row>
    <row r="121" spans="1:1">
      <c r="A121" s="82"/>
    </row>
    <row r="122" spans="1:1" ht="30">
      <c r="A122" s="83" t="s">
        <v>217</v>
      </c>
    </row>
    <row r="123" spans="1:1" ht="30">
      <c r="A123" s="82" t="s">
        <v>218</v>
      </c>
    </row>
    <row r="124" spans="1:1" ht="30">
      <c r="A124" s="82" t="s">
        <v>219</v>
      </c>
    </row>
    <row r="125" spans="1:1">
      <c r="A125" s="82"/>
    </row>
    <row r="126" spans="1:1">
      <c r="A126" s="82"/>
    </row>
    <row r="127" spans="1:1" ht="30">
      <c r="A127" s="83" t="s">
        <v>220</v>
      </c>
    </row>
    <row r="128" spans="1:1" ht="30">
      <c r="A128" s="82" t="s">
        <v>221</v>
      </c>
    </row>
    <row r="129" spans="1:1">
      <c r="A129" s="82"/>
    </row>
    <row r="130" spans="1:1">
      <c r="A130" s="82"/>
    </row>
    <row r="131" spans="1:1" ht="30">
      <c r="A131" s="83" t="s">
        <v>222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7C8D-99B9-4292-BD9B-BE321DB30B72}">
  <dimension ref="A1:G145"/>
  <sheetViews>
    <sheetView workbookViewId="0">
      <selection activeCell="A139" sqref="A139:G139"/>
    </sheetView>
  </sheetViews>
  <sheetFormatPr defaultRowHeight="15"/>
  <cols>
    <col min="1" max="1" width="65.42578125" customWidth="1"/>
    <col min="2" max="2" width="19.140625" customWidth="1"/>
  </cols>
  <sheetData>
    <row r="1" spans="1:7" ht="15.75">
      <c r="A1" s="208" t="s">
        <v>223</v>
      </c>
      <c r="B1" s="208"/>
      <c r="C1" s="208"/>
      <c r="D1" s="208"/>
      <c r="E1" s="208"/>
      <c r="F1" s="208"/>
      <c r="G1" s="208"/>
    </row>
    <row r="2" spans="1:7" ht="15.75">
      <c r="A2" s="118"/>
    </row>
    <row r="3" spans="1:7" ht="15.75">
      <c r="A3" s="207" t="s">
        <v>224</v>
      </c>
      <c r="B3" s="207"/>
      <c r="C3" s="207"/>
      <c r="D3" s="207"/>
      <c r="E3" s="207"/>
      <c r="F3" s="207"/>
      <c r="G3" s="207"/>
    </row>
    <row r="4" spans="1:7" ht="15.75">
      <c r="A4" s="118"/>
    </row>
    <row r="5" spans="1:7" ht="15.75">
      <c r="A5" s="207" t="s">
        <v>225</v>
      </c>
      <c r="B5" s="207"/>
      <c r="C5" s="207"/>
      <c r="D5" s="207"/>
      <c r="E5" s="207"/>
      <c r="F5" s="207"/>
      <c r="G5" s="207"/>
    </row>
    <row r="6" spans="1:7" ht="16.5" thickBot="1">
      <c r="A6" s="119"/>
    </row>
    <row r="7" spans="1:7" ht="16.5" thickBot="1">
      <c r="A7" s="277" t="s">
        <v>226</v>
      </c>
      <c r="B7" s="278"/>
      <c r="C7" s="278"/>
      <c r="D7" s="278"/>
      <c r="E7" s="278"/>
      <c r="F7" s="278"/>
      <c r="G7" s="279"/>
    </row>
    <row r="8" spans="1:7">
      <c r="A8" s="280" t="s">
        <v>227</v>
      </c>
      <c r="B8" s="281"/>
      <c r="C8" s="281"/>
      <c r="D8" s="281"/>
      <c r="E8" s="281"/>
      <c r="F8" s="281"/>
      <c r="G8" s="282"/>
    </row>
    <row r="9" spans="1:7">
      <c r="A9" s="283" t="s">
        <v>228</v>
      </c>
      <c r="B9" s="284"/>
      <c r="C9" s="284"/>
      <c r="D9" s="284"/>
      <c r="E9" s="284"/>
      <c r="F9" s="284"/>
      <c r="G9" s="285"/>
    </row>
    <row r="10" spans="1:7">
      <c r="A10" s="283" t="s">
        <v>229</v>
      </c>
      <c r="B10" s="284"/>
      <c r="C10" s="284"/>
      <c r="D10" s="284"/>
      <c r="E10" s="284"/>
      <c r="F10" s="284"/>
      <c r="G10" s="285"/>
    </row>
    <row r="11" spans="1:7" ht="15.75" thickBot="1">
      <c r="A11" s="286" t="s">
        <v>230</v>
      </c>
      <c r="B11" s="287"/>
      <c r="C11" s="287"/>
      <c r="D11" s="287"/>
      <c r="E11" s="287"/>
      <c r="F11" s="287"/>
      <c r="G11" s="288"/>
    </row>
    <row r="12" spans="1:7">
      <c r="A12" s="289" t="s">
        <v>231</v>
      </c>
      <c r="B12" s="290"/>
      <c r="C12" s="290"/>
      <c r="D12" s="290"/>
      <c r="E12" s="290"/>
      <c r="F12" s="290"/>
      <c r="G12" s="291"/>
    </row>
    <row r="13" spans="1:7">
      <c r="A13" s="227" t="s">
        <v>232</v>
      </c>
      <c r="B13" s="228"/>
      <c r="C13" s="228"/>
      <c r="D13" s="228"/>
      <c r="E13" s="228"/>
      <c r="F13" s="228"/>
      <c r="G13" s="229"/>
    </row>
    <row r="14" spans="1:7">
      <c r="A14" s="274"/>
      <c r="B14" s="275"/>
      <c r="C14" s="275"/>
      <c r="D14" s="275"/>
      <c r="E14" s="275"/>
      <c r="F14" s="275"/>
      <c r="G14" s="276"/>
    </row>
    <row r="15" spans="1:7">
      <c r="A15" s="274" t="s">
        <v>233</v>
      </c>
      <c r="B15" s="275"/>
      <c r="C15" s="275"/>
      <c r="D15" s="275"/>
      <c r="E15" s="275"/>
      <c r="F15" s="275"/>
      <c r="G15" s="276"/>
    </row>
    <row r="16" spans="1:7" ht="15.75" thickBot="1">
      <c r="A16" s="230" t="s">
        <v>234</v>
      </c>
      <c r="B16" s="231"/>
      <c r="C16" s="231"/>
      <c r="D16" s="231"/>
      <c r="E16" s="231"/>
      <c r="F16" s="231"/>
      <c r="G16" s="232"/>
    </row>
    <row r="17" spans="1:7" ht="15.75" thickBot="1">
      <c r="A17" s="244" t="s">
        <v>235</v>
      </c>
      <c r="B17" s="245"/>
      <c r="C17" s="245"/>
      <c r="D17" s="245"/>
      <c r="E17" s="245"/>
      <c r="F17" s="245"/>
      <c r="G17" s="246"/>
    </row>
    <row r="18" spans="1:7" ht="15.75" thickBot="1">
      <c r="A18" s="247" t="s">
        <v>236</v>
      </c>
      <c r="B18" s="248"/>
      <c r="C18" s="248"/>
      <c r="D18" s="249"/>
      <c r="E18" s="253" t="s">
        <v>237</v>
      </c>
      <c r="F18" s="254"/>
      <c r="G18" s="255"/>
    </row>
    <row r="19" spans="1:7" ht="15.75" thickBot="1">
      <c r="A19" s="250"/>
      <c r="B19" s="251"/>
      <c r="C19" s="251"/>
      <c r="D19" s="252"/>
      <c r="E19" s="120" t="s">
        <v>238</v>
      </c>
      <c r="F19" s="120" t="s">
        <v>239</v>
      </c>
      <c r="G19" s="120" t="s">
        <v>240</v>
      </c>
    </row>
    <row r="20" spans="1:7">
      <c r="A20" s="256" t="s">
        <v>241</v>
      </c>
      <c r="B20" s="257"/>
      <c r="C20" s="257"/>
      <c r="D20" s="258"/>
      <c r="E20" s="259">
        <v>3355271</v>
      </c>
      <c r="F20" s="259">
        <v>3553575</v>
      </c>
      <c r="G20" s="259">
        <v>3653182</v>
      </c>
    </row>
    <row r="21" spans="1:7">
      <c r="A21" s="227" t="s">
        <v>242</v>
      </c>
      <c r="B21" s="228"/>
      <c r="C21" s="228"/>
      <c r="D21" s="229"/>
      <c r="E21" s="260"/>
      <c r="F21" s="260"/>
      <c r="G21" s="260"/>
    </row>
    <row r="22" spans="1:7" ht="26.25" customHeight="1">
      <c r="A22" s="227" t="s">
        <v>243</v>
      </c>
      <c r="B22" s="228"/>
      <c r="C22" s="228"/>
      <c r="D22" s="229"/>
      <c r="E22" s="260"/>
      <c r="F22" s="260"/>
      <c r="G22" s="260"/>
    </row>
    <row r="23" spans="1:7" ht="28.5" customHeight="1">
      <c r="A23" s="227" t="s">
        <v>244</v>
      </c>
      <c r="B23" s="228"/>
      <c r="C23" s="228"/>
      <c r="D23" s="229"/>
      <c r="E23" s="260"/>
      <c r="F23" s="260"/>
      <c r="G23" s="260"/>
    </row>
    <row r="24" spans="1:7" ht="24.75" customHeight="1">
      <c r="A24" s="227" t="s">
        <v>245</v>
      </c>
      <c r="B24" s="228"/>
      <c r="C24" s="228"/>
      <c r="D24" s="229"/>
      <c r="E24" s="260"/>
      <c r="F24" s="260"/>
      <c r="G24" s="260"/>
    </row>
    <row r="25" spans="1:7">
      <c r="A25" s="227" t="s">
        <v>246</v>
      </c>
      <c r="B25" s="228"/>
      <c r="C25" s="228"/>
      <c r="D25" s="229"/>
      <c r="E25" s="260"/>
      <c r="F25" s="260"/>
      <c r="G25" s="260"/>
    </row>
    <row r="26" spans="1:7">
      <c r="A26" s="241" t="s">
        <v>247</v>
      </c>
      <c r="B26" s="242"/>
      <c r="C26" s="242"/>
      <c r="D26" s="243"/>
      <c r="E26" s="260"/>
      <c r="F26" s="260"/>
      <c r="G26" s="260"/>
    </row>
    <row r="27" spans="1:7">
      <c r="A27" s="241" t="s">
        <v>248</v>
      </c>
      <c r="B27" s="242"/>
      <c r="C27" s="242"/>
      <c r="D27" s="243"/>
      <c r="E27" s="260"/>
      <c r="F27" s="260"/>
      <c r="G27" s="260"/>
    </row>
    <row r="28" spans="1:7">
      <c r="A28" s="241" t="s">
        <v>249</v>
      </c>
      <c r="B28" s="242"/>
      <c r="C28" s="242"/>
      <c r="D28" s="243"/>
      <c r="E28" s="260"/>
      <c r="F28" s="260"/>
      <c r="G28" s="260"/>
    </row>
    <row r="29" spans="1:7" ht="24.75" customHeight="1">
      <c r="A29" s="227" t="s">
        <v>250</v>
      </c>
      <c r="B29" s="228"/>
      <c r="C29" s="228"/>
      <c r="D29" s="229"/>
      <c r="E29" s="260"/>
      <c r="F29" s="260"/>
      <c r="G29" s="260"/>
    </row>
    <row r="30" spans="1:7">
      <c r="A30" s="227"/>
      <c r="B30" s="228"/>
      <c r="C30" s="228"/>
      <c r="D30" s="229"/>
      <c r="E30" s="260"/>
      <c r="F30" s="260"/>
      <c r="G30" s="260"/>
    </row>
    <row r="31" spans="1:7" ht="26.25" customHeight="1" thickBot="1">
      <c r="A31" s="227" t="s">
        <v>251</v>
      </c>
      <c r="B31" s="228"/>
      <c r="C31" s="228"/>
      <c r="D31" s="229"/>
      <c r="E31" s="261"/>
      <c r="F31" s="261"/>
      <c r="G31" s="261"/>
    </row>
    <row r="32" spans="1:7">
      <c r="A32" s="271" t="s">
        <v>252</v>
      </c>
      <c r="B32" s="272"/>
      <c r="C32" s="272"/>
      <c r="D32" s="272"/>
      <c r="E32" s="272"/>
      <c r="F32" s="272"/>
      <c r="G32" s="273"/>
    </row>
    <row r="33" spans="1:7" ht="25.5" customHeight="1">
      <c r="A33" s="271" t="s">
        <v>253</v>
      </c>
      <c r="B33" s="272"/>
      <c r="C33" s="272"/>
      <c r="D33" s="272"/>
      <c r="E33" s="272"/>
      <c r="F33" s="272"/>
      <c r="G33" s="273"/>
    </row>
    <row r="34" spans="1:7" ht="37.5" customHeight="1">
      <c r="A34" s="271" t="s">
        <v>254</v>
      </c>
      <c r="B34" s="272"/>
      <c r="C34" s="272"/>
      <c r="D34" s="272"/>
      <c r="E34" s="272"/>
      <c r="F34" s="272"/>
      <c r="G34" s="273"/>
    </row>
    <row r="35" spans="1:7" ht="23.25" customHeight="1">
      <c r="A35" s="271" t="s">
        <v>255</v>
      </c>
      <c r="B35" s="272"/>
      <c r="C35" s="272"/>
      <c r="D35" s="272"/>
      <c r="E35" s="272"/>
      <c r="F35" s="272"/>
      <c r="G35" s="273"/>
    </row>
    <row r="36" spans="1:7" ht="16.5" customHeight="1">
      <c r="A36" s="268" t="s">
        <v>256</v>
      </c>
      <c r="B36" s="269"/>
      <c r="C36" s="269"/>
      <c r="D36" s="269"/>
      <c r="E36" s="269"/>
      <c r="F36" s="269"/>
      <c r="G36" s="270"/>
    </row>
    <row r="37" spans="1:7">
      <c r="A37" s="262"/>
      <c r="B37" s="263"/>
      <c r="C37" s="263"/>
      <c r="D37" s="263"/>
      <c r="E37" s="263"/>
      <c r="F37" s="263"/>
      <c r="G37" s="264"/>
    </row>
    <row r="38" spans="1:7" ht="25.5" customHeight="1">
      <c r="A38" s="268" t="s">
        <v>257</v>
      </c>
      <c r="B38" s="269"/>
      <c r="C38" s="269"/>
      <c r="D38" s="269"/>
      <c r="E38" s="269"/>
      <c r="F38" s="269"/>
      <c r="G38" s="270"/>
    </row>
    <row r="39" spans="1:7" ht="30.75" customHeight="1">
      <c r="A39" s="268" t="s">
        <v>258</v>
      </c>
      <c r="B39" s="269"/>
      <c r="C39" s="269"/>
      <c r="D39" s="269"/>
      <c r="E39" s="269"/>
      <c r="F39" s="269"/>
      <c r="G39" s="270"/>
    </row>
    <row r="40" spans="1:7">
      <c r="A40" s="262"/>
      <c r="B40" s="263"/>
      <c r="C40" s="263"/>
      <c r="D40" s="263"/>
      <c r="E40" s="263"/>
      <c r="F40" s="263"/>
      <c r="G40" s="264"/>
    </row>
    <row r="41" spans="1:7">
      <c r="A41" s="268" t="s">
        <v>259</v>
      </c>
      <c r="B41" s="269"/>
      <c r="C41" s="269"/>
      <c r="D41" s="269"/>
      <c r="E41" s="269"/>
      <c r="F41" s="269"/>
      <c r="G41" s="270"/>
    </row>
    <row r="42" spans="1:7">
      <c r="A42" s="262"/>
      <c r="B42" s="263"/>
      <c r="C42" s="263"/>
      <c r="D42" s="263"/>
      <c r="E42" s="263"/>
      <c r="F42" s="263"/>
      <c r="G42" s="264"/>
    </row>
    <row r="43" spans="1:7">
      <c r="A43" s="268" t="s">
        <v>260</v>
      </c>
      <c r="B43" s="269"/>
      <c r="C43" s="269"/>
      <c r="D43" s="269"/>
      <c r="E43" s="269"/>
      <c r="F43" s="269"/>
      <c r="G43" s="270"/>
    </row>
    <row r="44" spans="1:7">
      <c r="A44" s="262"/>
      <c r="B44" s="263"/>
      <c r="C44" s="263"/>
      <c r="D44" s="263"/>
      <c r="E44" s="263"/>
      <c r="F44" s="263"/>
      <c r="G44" s="264"/>
    </row>
    <row r="45" spans="1:7">
      <c r="A45" s="271" t="s">
        <v>261</v>
      </c>
      <c r="B45" s="272"/>
      <c r="C45" s="272"/>
      <c r="D45" s="272"/>
      <c r="E45" s="272"/>
      <c r="F45" s="272"/>
      <c r="G45" s="273"/>
    </row>
    <row r="46" spans="1:7">
      <c r="A46" s="271" t="s">
        <v>262</v>
      </c>
      <c r="B46" s="272"/>
      <c r="C46" s="272"/>
      <c r="D46" s="272"/>
      <c r="E46" s="272"/>
      <c r="F46" s="272"/>
      <c r="G46" s="273"/>
    </row>
    <row r="47" spans="1:7">
      <c r="A47" s="262"/>
      <c r="B47" s="263"/>
      <c r="C47" s="263"/>
      <c r="D47" s="263"/>
      <c r="E47" s="263"/>
      <c r="F47" s="263"/>
      <c r="G47" s="264"/>
    </row>
    <row r="48" spans="1:7" ht="15.75" thickBot="1">
      <c r="A48" s="265"/>
      <c r="B48" s="266"/>
      <c r="C48" s="266"/>
      <c r="D48" s="266"/>
      <c r="E48" s="266"/>
      <c r="F48" s="266"/>
      <c r="G48" s="267"/>
    </row>
    <row r="49" spans="1:7" ht="15.75" thickBot="1">
      <c r="A49" s="244" t="s">
        <v>263</v>
      </c>
      <c r="B49" s="245"/>
      <c r="C49" s="245"/>
      <c r="D49" s="245"/>
      <c r="E49" s="245"/>
      <c r="F49" s="245"/>
      <c r="G49" s="246"/>
    </row>
    <row r="50" spans="1:7" ht="15.75" thickBot="1">
      <c r="A50" s="247" t="s">
        <v>236</v>
      </c>
      <c r="B50" s="248"/>
      <c r="C50" s="248"/>
      <c r="D50" s="249"/>
      <c r="E50" s="253" t="s">
        <v>237</v>
      </c>
      <c r="F50" s="254"/>
      <c r="G50" s="255"/>
    </row>
    <row r="51" spans="1:7" ht="15.75" thickBot="1">
      <c r="A51" s="250"/>
      <c r="B51" s="251"/>
      <c r="C51" s="251"/>
      <c r="D51" s="252"/>
      <c r="E51" s="120" t="s">
        <v>238</v>
      </c>
      <c r="F51" s="120" t="s">
        <v>239</v>
      </c>
      <c r="G51" s="120" t="s">
        <v>240</v>
      </c>
    </row>
    <row r="52" spans="1:7" ht="23.25" customHeight="1">
      <c r="A52" s="256" t="s">
        <v>264</v>
      </c>
      <c r="B52" s="257"/>
      <c r="C52" s="257"/>
      <c r="D52" s="258"/>
      <c r="E52" s="259">
        <v>29977</v>
      </c>
      <c r="F52" s="259">
        <v>30727</v>
      </c>
      <c r="G52" s="259">
        <v>31027</v>
      </c>
    </row>
    <row r="53" spans="1:7" ht="24.75" customHeight="1">
      <c r="A53" s="227" t="s">
        <v>265</v>
      </c>
      <c r="B53" s="228"/>
      <c r="C53" s="228"/>
      <c r="D53" s="229"/>
      <c r="E53" s="260"/>
      <c r="F53" s="260"/>
      <c r="G53" s="260"/>
    </row>
    <row r="54" spans="1:7" ht="25.5" customHeight="1">
      <c r="A54" s="227" t="s">
        <v>266</v>
      </c>
      <c r="B54" s="228"/>
      <c r="C54" s="228"/>
      <c r="D54" s="229"/>
      <c r="E54" s="260"/>
      <c r="F54" s="260"/>
      <c r="G54" s="260"/>
    </row>
    <row r="55" spans="1:7" ht="24.75" customHeight="1">
      <c r="A55" s="227" t="s">
        <v>267</v>
      </c>
      <c r="B55" s="228"/>
      <c r="C55" s="228"/>
      <c r="D55" s="229"/>
      <c r="E55" s="260"/>
      <c r="F55" s="260"/>
      <c r="G55" s="260"/>
    </row>
    <row r="56" spans="1:7">
      <c r="A56" s="227" t="s">
        <v>268</v>
      </c>
      <c r="B56" s="228"/>
      <c r="C56" s="228"/>
      <c r="D56" s="229"/>
      <c r="E56" s="260"/>
      <c r="F56" s="260"/>
      <c r="G56" s="260"/>
    </row>
    <row r="57" spans="1:7">
      <c r="A57" s="227" t="s">
        <v>269</v>
      </c>
      <c r="B57" s="228"/>
      <c r="C57" s="228"/>
      <c r="D57" s="229"/>
      <c r="E57" s="260"/>
      <c r="F57" s="260"/>
      <c r="G57" s="260"/>
    </row>
    <row r="58" spans="1:7">
      <c r="A58" s="227" t="s">
        <v>270</v>
      </c>
      <c r="B58" s="228"/>
      <c r="C58" s="228"/>
      <c r="D58" s="229"/>
      <c r="E58" s="260"/>
      <c r="F58" s="260"/>
      <c r="G58" s="260"/>
    </row>
    <row r="59" spans="1:7">
      <c r="A59" s="227"/>
      <c r="B59" s="228"/>
      <c r="C59" s="228"/>
      <c r="D59" s="229"/>
      <c r="E59" s="260"/>
      <c r="F59" s="260"/>
      <c r="G59" s="260"/>
    </row>
    <row r="60" spans="1:7" ht="15.75" thickBot="1">
      <c r="A60" s="230"/>
      <c r="B60" s="231"/>
      <c r="C60" s="231"/>
      <c r="D60" s="232"/>
      <c r="E60" s="261"/>
      <c r="F60" s="261"/>
      <c r="G60" s="261"/>
    </row>
    <row r="61" spans="1:7" ht="15.75" thickBot="1">
      <c r="A61" s="244" t="s">
        <v>271</v>
      </c>
      <c r="B61" s="245"/>
      <c r="C61" s="245"/>
      <c r="D61" s="245"/>
      <c r="E61" s="245"/>
      <c r="F61" s="245"/>
      <c r="G61" s="246"/>
    </row>
    <row r="62" spans="1:7" ht="15.75" thickBot="1">
      <c r="A62" s="247" t="s">
        <v>236</v>
      </c>
      <c r="B62" s="248"/>
      <c r="C62" s="248"/>
      <c r="D62" s="249"/>
      <c r="E62" s="253" t="s">
        <v>237</v>
      </c>
      <c r="F62" s="254"/>
      <c r="G62" s="255"/>
    </row>
    <row r="63" spans="1:7" ht="15.75" thickBot="1">
      <c r="A63" s="250"/>
      <c r="B63" s="251"/>
      <c r="C63" s="251"/>
      <c r="D63" s="252"/>
      <c r="E63" s="120" t="s">
        <v>238</v>
      </c>
      <c r="F63" s="120" t="s">
        <v>239</v>
      </c>
      <c r="G63" s="120" t="s">
        <v>240</v>
      </c>
    </row>
    <row r="64" spans="1:7" ht="26.25" customHeight="1">
      <c r="A64" s="256" t="s">
        <v>272</v>
      </c>
      <c r="B64" s="257"/>
      <c r="C64" s="257"/>
      <c r="D64" s="258"/>
      <c r="E64" s="259">
        <v>6950</v>
      </c>
      <c r="F64" s="259">
        <v>6950</v>
      </c>
      <c r="G64" s="259">
        <v>6950</v>
      </c>
    </row>
    <row r="65" spans="1:7" ht="24" customHeight="1">
      <c r="A65" s="227" t="s">
        <v>273</v>
      </c>
      <c r="B65" s="228"/>
      <c r="C65" s="228"/>
      <c r="D65" s="229"/>
      <c r="E65" s="260"/>
      <c r="F65" s="260"/>
      <c r="G65" s="260"/>
    </row>
    <row r="66" spans="1:7" ht="21.75" customHeight="1">
      <c r="A66" s="227" t="s">
        <v>274</v>
      </c>
      <c r="B66" s="228"/>
      <c r="C66" s="228"/>
      <c r="D66" s="229"/>
      <c r="E66" s="260"/>
      <c r="F66" s="260"/>
      <c r="G66" s="260"/>
    </row>
    <row r="67" spans="1:7">
      <c r="A67" s="227"/>
      <c r="B67" s="228"/>
      <c r="C67" s="228"/>
      <c r="D67" s="229"/>
      <c r="E67" s="260"/>
      <c r="F67" s="260"/>
      <c r="G67" s="260"/>
    </row>
    <row r="68" spans="1:7">
      <c r="A68" s="227"/>
      <c r="B68" s="228"/>
      <c r="C68" s="228"/>
      <c r="D68" s="229"/>
      <c r="E68" s="260"/>
      <c r="F68" s="260"/>
      <c r="G68" s="260"/>
    </row>
    <row r="69" spans="1:7">
      <c r="A69" s="227"/>
      <c r="B69" s="228"/>
      <c r="C69" s="228"/>
      <c r="D69" s="229"/>
      <c r="E69" s="260"/>
      <c r="F69" s="260"/>
      <c r="G69" s="260"/>
    </row>
    <row r="70" spans="1:7">
      <c r="A70" s="227"/>
      <c r="B70" s="228"/>
      <c r="C70" s="228"/>
      <c r="D70" s="229"/>
      <c r="E70" s="260"/>
      <c r="F70" s="260"/>
      <c r="G70" s="260"/>
    </row>
    <row r="71" spans="1:7">
      <c r="A71" s="227"/>
      <c r="B71" s="228"/>
      <c r="C71" s="228"/>
      <c r="D71" s="229"/>
      <c r="E71" s="260"/>
      <c r="F71" s="260"/>
      <c r="G71" s="260"/>
    </row>
    <row r="72" spans="1:7">
      <c r="A72" s="227"/>
      <c r="B72" s="228"/>
      <c r="C72" s="228"/>
      <c r="D72" s="229"/>
      <c r="E72" s="260"/>
      <c r="F72" s="260"/>
      <c r="G72" s="260"/>
    </row>
    <row r="73" spans="1:7" ht="15.75" thickBot="1">
      <c r="A73" s="230"/>
      <c r="B73" s="231"/>
      <c r="C73" s="231"/>
      <c r="D73" s="232"/>
      <c r="E73" s="261"/>
      <c r="F73" s="261"/>
      <c r="G73" s="261"/>
    </row>
    <row r="74" spans="1:7" ht="15.75" thickBot="1">
      <c r="A74" s="244" t="s">
        <v>275</v>
      </c>
      <c r="B74" s="245"/>
      <c r="C74" s="245"/>
      <c r="D74" s="245"/>
      <c r="E74" s="245"/>
      <c r="F74" s="245"/>
      <c r="G74" s="246"/>
    </row>
    <row r="75" spans="1:7" ht="15.75" thickBot="1">
      <c r="A75" s="247" t="s">
        <v>236</v>
      </c>
      <c r="B75" s="248"/>
      <c r="C75" s="248"/>
      <c r="D75" s="249"/>
      <c r="E75" s="253" t="s">
        <v>237</v>
      </c>
      <c r="F75" s="254"/>
      <c r="G75" s="255"/>
    </row>
    <row r="76" spans="1:7" ht="15.75" thickBot="1">
      <c r="A76" s="250"/>
      <c r="B76" s="251"/>
      <c r="C76" s="251"/>
      <c r="D76" s="252"/>
      <c r="E76" s="120" t="s">
        <v>238</v>
      </c>
      <c r="F76" s="120" t="s">
        <v>239</v>
      </c>
      <c r="G76" s="120" t="s">
        <v>240</v>
      </c>
    </row>
    <row r="77" spans="1:7" ht="26.25" customHeight="1">
      <c r="A77" s="256" t="s">
        <v>276</v>
      </c>
      <c r="B77" s="257"/>
      <c r="C77" s="257"/>
      <c r="D77" s="258"/>
      <c r="E77" s="259">
        <v>42710</v>
      </c>
      <c r="F77" s="259">
        <v>45087</v>
      </c>
      <c r="G77" s="259">
        <v>46125</v>
      </c>
    </row>
    <row r="78" spans="1:7" ht="23.25" customHeight="1">
      <c r="A78" s="227" t="s">
        <v>277</v>
      </c>
      <c r="B78" s="228"/>
      <c r="C78" s="228"/>
      <c r="D78" s="229"/>
      <c r="E78" s="260"/>
      <c r="F78" s="260"/>
      <c r="G78" s="260"/>
    </row>
    <row r="79" spans="1:7" ht="24" customHeight="1" thickBot="1">
      <c r="A79" s="227" t="s">
        <v>278</v>
      </c>
      <c r="B79" s="228"/>
      <c r="C79" s="228"/>
      <c r="D79" s="229"/>
      <c r="E79" s="261"/>
      <c r="F79" s="261"/>
      <c r="G79" s="261"/>
    </row>
    <row r="80" spans="1:7">
      <c r="A80" s="227" t="s">
        <v>279</v>
      </c>
      <c r="B80" s="228"/>
      <c r="C80" s="228"/>
      <c r="D80" s="228"/>
      <c r="E80" s="228"/>
      <c r="F80" s="228"/>
      <c r="G80" s="229"/>
    </row>
    <row r="81" spans="1:7">
      <c r="A81" s="227" t="s">
        <v>280</v>
      </c>
      <c r="B81" s="228"/>
      <c r="C81" s="228"/>
      <c r="D81" s="228"/>
      <c r="E81" s="228"/>
      <c r="F81" s="228"/>
      <c r="G81" s="229"/>
    </row>
    <row r="82" spans="1:7">
      <c r="A82" s="227" t="s">
        <v>281</v>
      </c>
      <c r="B82" s="228"/>
      <c r="C82" s="228"/>
      <c r="D82" s="228"/>
      <c r="E82" s="228"/>
      <c r="F82" s="228"/>
      <c r="G82" s="229"/>
    </row>
    <row r="83" spans="1:7">
      <c r="A83" s="241" t="s">
        <v>282</v>
      </c>
      <c r="B83" s="242"/>
      <c r="C83" s="242"/>
      <c r="D83" s="242"/>
      <c r="E83" s="242"/>
      <c r="F83" s="242"/>
      <c r="G83" s="243"/>
    </row>
    <row r="84" spans="1:7">
      <c r="A84" s="241" t="s">
        <v>283</v>
      </c>
      <c r="B84" s="242"/>
      <c r="C84" s="242"/>
      <c r="D84" s="242"/>
      <c r="E84" s="242"/>
      <c r="F84" s="242"/>
      <c r="G84" s="243"/>
    </row>
    <row r="85" spans="1:7">
      <c r="A85" s="241" t="s">
        <v>284</v>
      </c>
      <c r="B85" s="242"/>
      <c r="C85" s="242"/>
      <c r="D85" s="242"/>
      <c r="E85" s="242"/>
      <c r="F85" s="242"/>
      <c r="G85" s="243"/>
    </row>
    <row r="86" spans="1:7">
      <c r="A86" s="241" t="s">
        <v>285</v>
      </c>
      <c r="B86" s="242"/>
      <c r="C86" s="242"/>
      <c r="D86" s="242"/>
      <c r="E86" s="242"/>
      <c r="F86" s="242"/>
      <c r="G86" s="243"/>
    </row>
    <row r="87" spans="1:7">
      <c r="A87" s="241" t="s">
        <v>286</v>
      </c>
      <c r="B87" s="242"/>
      <c r="C87" s="242"/>
      <c r="D87" s="242"/>
      <c r="E87" s="242"/>
      <c r="F87" s="242"/>
      <c r="G87" s="243"/>
    </row>
    <row r="88" spans="1:7" ht="22.5" customHeight="1">
      <c r="A88" s="227" t="s">
        <v>287</v>
      </c>
      <c r="B88" s="228"/>
      <c r="C88" s="228"/>
      <c r="D88" s="228"/>
      <c r="E88" s="228"/>
      <c r="F88" s="228"/>
      <c r="G88" s="229"/>
    </row>
    <row r="89" spans="1:7">
      <c r="A89" s="227" t="s">
        <v>288</v>
      </c>
      <c r="B89" s="228"/>
      <c r="C89" s="228"/>
      <c r="D89" s="228"/>
      <c r="E89" s="228"/>
      <c r="F89" s="228"/>
      <c r="G89" s="229"/>
    </row>
    <row r="90" spans="1:7">
      <c r="A90" s="227"/>
      <c r="B90" s="228"/>
      <c r="C90" s="228"/>
      <c r="D90" s="228"/>
      <c r="E90" s="228"/>
      <c r="F90" s="228"/>
      <c r="G90" s="229"/>
    </row>
    <row r="91" spans="1:7">
      <c r="A91" s="227" t="s">
        <v>289</v>
      </c>
      <c r="B91" s="228"/>
      <c r="C91" s="228"/>
      <c r="D91" s="228"/>
      <c r="E91" s="228"/>
      <c r="F91" s="228"/>
      <c r="G91" s="229"/>
    </row>
    <row r="92" spans="1:7">
      <c r="A92" s="227"/>
      <c r="B92" s="228"/>
      <c r="C92" s="228"/>
      <c r="D92" s="228"/>
      <c r="E92" s="228"/>
      <c r="F92" s="228"/>
      <c r="G92" s="229"/>
    </row>
    <row r="93" spans="1:7">
      <c r="A93" s="227"/>
      <c r="B93" s="228"/>
      <c r="C93" s="228"/>
      <c r="D93" s="228"/>
      <c r="E93" s="228"/>
      <c r="F93" s="228"/>
      <c r="G93" s="229"/>
    </row>
    <row r="94" spans="1:7">
      <c r="A94" s="227"/>
      <c r="B94" s="228"/>
      <c r="C94" s="228"/>
      <c r="D94" s="228"/>
      <c r="E94" s="228"/>
      <c r="F94" s="228"/>
      <c r="G94" s="229"/>
    </row>
    <row r="95" spans="1:7" ht="15.75" thickBot="1">
      <c r="A95" s="230"/>
      <c r="B95" s="231"/>
      <c r="C95" s="231"/>
      <c r="D95" s="231"/>
      <c r="E95" s="231"/>
      <c r="F95" s="231"/>
      <c r="G95" s="232"/>
    </row>
    <row r="96" spans="1:7">
      <c r="A96" s="233"/>
      <c r="B96" s="235"/>
      <c r="C96" s="238"/>
      <c r="D96" s="238"/>
      <c r="E96" s="224"/>
      <c r="F96" s="224"/>
      <c r="G96" s="224"/>
    </row>
    <row r="97" spans="1:7">
      <c r="A97" s="234"/>
      <c r="B97" s="236"/>
      <c r="C97" s="239"/>
      <c r="D97" s="239"/>
      <c r="E97" s="225"/>
      <c r="F97" s="225"/>
      <c r="G97" s="225"/>
    </row>
    <row r="98" spans="1:7">
      <c r="A98" s="234"/>
      <c r="B98" s="236"/>
      <c r="C98" s="239"/>
      <c r="D98" s="239"/>
      <c r="E98" s="225"/>
      <c r="F98" s="225"/>
      <c r="G98" s="225"/>
    </row>
    <row r="99" spans="1:7" ht="15.75" thickBot="1">
      <c r="A99" s="234"/>
      <c r="B99" s="237"/>
      <c r="C99" s="240"/>
      <c r="D99" s="240"/>
      <c r="E99" s="226"/>
      <c r="F99" s="226"/>
      <c r="G99" s="226"/>
    </row>
    <row r="100" spans="1:7" ht="39" thickBot="1">
      <c r="A100" s="121" t="s">
        <v>290</v>
      </c>
      <c r="B100" s="122" t="s">
        <v>291</v>
      </c>
      <c r="C100" s="123" t="s">
        <v>292</v>
      </c>
      <c r="D100" s="123" t="s">
        <v>293</v>
      </c>
      <c r="E100" s="123" t="s">
        <v>338</v>
      </c>
      <c r="F100" s="123" t="s">
        <v>339</v>
      </c>
      <c r="G100" s="123" t="s">
        <v>340</v>
      </c>
    </row>
    <row r="101" spans="1:7" ht="103.5" customHeight="1">
      <c r="A101" s="211" t="s">
        <v>294</v>
      </c>
      <c r="B101" s="213" t="s">
        <v>295</v>
      </c>
      <c r="C101" s="215" t="s">
        <v>296</v>
      </c>
      <c r="D101" s="215">
        <v>657</v>
      </c>
      <c r="E101" s="205">
        <v>722</v>
      </c>
      <c r="F101" s="205">
        <v>722</v>
      </c>
      <c r="G101" s="205">
        <v>722</v>
      </c>
    </row>
    <row r="102" spans="1:7">
      <c r="A102" s="212"/>
      <c r="B102" s="214"/>
      <c r="C102" s="216"/>
      <c r="D102" s="216"/>
      <c r="E102" s="206"/>
      <c r="F102" s="206"/>
      <c r="G102" s="206"/>
    </row>
    <row r="103" spans="1:7" ht="55.5" customHeight="1">
      <c r="A103" s="211" t="s">
        <v>297</v>
      </c>
      <c r="B103" s="213" t="s">
        <v>298</v>
      </c>
      <c r="C103" s="215" t="s">
        <v>296</v>
      </c>
      <c r="D103" s="215">
        <v>121</v>
      </c>
      <c r="E103" s="205">
        <v>173</v>
      </c>
      <c r="F103" s="205">
        <v>173</v>
      </c>
      <c r="G103" s="205">
        <v>173</v>
      </c>
    </row>
    <row r="104" spans="1:7" ht="15.75" thickBot="1">
      <c r="A104" s="212"/>
      <c r="B104" s="214"/>
      <c r="C104" s="216"/>
      <c r="D104" s="216"/>
      <c r="E104" s="206"/>
      <c r="F104" s="206"/>
      <c r="G104" s="206"/>
    </row>
    <row r="105" spans="1:7" ht="186.75" customHeight="1">
      <c r="A105" s="213" t="s">
        <v>344</v>
      </c>
      <c r="B105" s="124" t="s">
        <v>299</v>
      </c>
      <c r="C105" s="215" t="s">
        <v>296</v>
      </c>
      <c r="D105" s="215">
        <v>639</v>
      </c>
      <c r="E105" s="205">
        <v>691</v>
      </c>
      <c r="F105" s="205">
        <v>691</v>
      </c>
      <c r="G105" s="205">
        <v>691</v>
      </c>
    </row>
    <row r="106" spans="1:7" ht="200.1" customHeight="1">
      <c r="A106" s="217"/>
      <c r="B106" s="124" t="s">
        <v>300</v>
      </c>
      <c r="C106" s="218"/>
      <c r="D106" s="218"/>
      <c r="E106" s="219"/>
      <c r="F106" s="219"/>
      <c r="G106" s="219"/>
    </row>
    <row r="107" spans="1:7" ht="15.75" thickBot="1">
      <c r="A107" s="212"/>
      <c r="B107" s="126"/>
      <c r="C107" s="216"/>
      <c r="D107" s="216"/>
      <c r="E107" s="206"/>
      <c r="F107" s="206"/>
      <c r="G107" s="206"/>
    </row>
    <row r="108" spans="1:7" ht="155.25" customHeight="1">
      <c r="A108" s="211" t="s">
        <v>301</v>
      </c>
      <c r="B108" s="213" t="s">
        <v>302</v>
      </c>
      <c r="C108" s="215" t="s">
        <v>296</v>
      </c>
      <c r="D108" s="215">
        <v>13</v>
      </c>
      <c r="E108" s="205">
        <v>15</v>
      </c>
      <c r="F108" s="205">
        <v>18</v>
      </c>
      <c r="G108" s="205">
        <v>20</v>
      </c>
    </row>
    <row r="109" spans="1:7" ht="15.75" thickBot="1">
      <c r="A109" s="212"/>
      <c r="B109" s="214"/>
      <c r="C109" s="216"/>
      <c r="D109" s="216"/>
      <c r="E109" s="206"/>
      <c r="F109" s="206"/>
      <c r="G109" s="206"/>
    </row>
    <row r="110" spans="1:7" ht="138" customHeight="1">
      <c r="A110" s="213" t="s">
        <v>343</v>
      </c>
      <c r="B110" s="213" t="s">
        <v>303</v>
      </c>
      <c r="C110" s="215" t="s">
        <v>304</v>
      </c>
      <c r="D110" s="220">
        <v>44978</v>
      </c>
      <c r="E110" s="222">
        <v>44977</v>
      </c>
      <c r="F110" s="222">
        <v>44976</v>
      </c>
      <c r="G110" s="222">
        <v>44976</v>
      </c>
    </row>
    <row r="111" spans="1:7" ht="15.75" thickBot="1">
      <c r="A111" s="212"/>
      <c r="B111" s="214"/>
      <c r="C111" s="216"/>
      <c r="D111" s="221"/>
      <c r="E111" s="223"/>
      <c r="F111" s="223"/>
      <c r="G111" s="223"/>
    </row>
    <row r="112" spans="1:7" ht="116.25" customHeight="1">
      <c r="A112" s="211" t="s">
        <v>305</v>
      </c>
      <c r="B112" s="213" t="s">
        <v>306</v>
      </c>
      <c r="C112" s="215" t="s">
        <v>296</v>
      </c>
      <c r="D112" s="215">
        <v>21</v>
      </c>
      <c r="E112" s="205">
        <v>21</v>
      </c>
      <c r="F112" s="205">
        <v>21</v>
      </c>
      <c r="G112" s="205">
        <v>21</v>
      </c>
    </row>
    <row r="113" spans="1:7" ht="15.75" thickBot="1">
      <c r="A113" s="212"/>
      <c r="B113" s="214"/>
      <c r="C113" s="216"/>
      <c r="D113" s="216"/>
      <c r="E113" s="206"/>
      <c r="F113" s="206"/>
      <c r="G113" s="206"/>
    </row>
    <row r="114" spans="1:7" ht="150.75" customHeight="1">
      <c r="A114" s="213" t="s">
        <v>342</v>
      </c>
      <c r="B114" s="213" t="s">
        <v>307</v>
      </c>
      <c r="C114" s="215" t="s">
        <v>296</v>
      </c>
      <c r="D114" s="215">
        <v>0</v>
      </c>
      <c r="E114" s="205">
        <v>20</v>
      </c>
      <c r="F114" s="205">
        <v>20</v>
      </c>
      <c r="G114" s="205">
        <v>20</v>
      </c>
    </row>
    <row r="115" spans="1:7" ht="15.75" thickBot="1">
      <c r="A115" s="212"/>
      <c r="B115" s="214"/>
      <c r="C115" s="216"/>
      <c r="D115" s="216"/>
      <c r="E115" s="206"/>
      <c r="F115" s="206"/>
      <c r="G115" s="206"/>
    </row>
    <row r="116" spans="1:7" ht="153">
      <c r="A116" s="213" t="s">
        <v>341</v>
      </c>
      <c r="B116" s="124" t="s">
        <v>308</v>
      </c>
      <c r="C116" s="125" t="s">
        <v>296</v>
      </c>
      <c r="D116" s="215">
        <v>3</v>
      </c>
      <c r="E116" s="205">
        <v>4</v>
      </c>
      <c r="F116" s="205">
        <v>5</v>
      </c>
      <c r="G116" s="205">
        <v>6</v>
      </c>
    </row>
    <row r="117" spans="1:7" ht="38.25">
      <c r="A117" s="217"/>
      <c r="B117" s="124" t="s">
        <v>309</v>
      </c>
      <c r="C117" s="125" t="s">
        <v>317</v>
      </c>
      <c r="D117" s="218"/>
      <c r="E117" s="219"/>
      <c r="F117" s="219"/>
      <c r="G117" s="219"/>
    </row>
    <row r="118" spans="1:7" ht="22.5" customHeight="1">
      <c r="A118" s="217"/>
      <c r="B118" s="127" t="s">
        <v>310</v>
      </c>
      <c r="C118" s="130"/>
      <c r="D118" s="218"/>
      <c r="E118" s="219"/>
      <c r="F118" s="219"/>
      <c r="G118" s="219"/>
    </row>
    <row r="119" spans="1:7" ht="22.5" customHeight="1">
      <c r="A119" s="217"/>
      <c r="B119" s="127" t="s">
        <v>311</v>
      </c>
      <c r="C119" s="130"/>
      <c r="D119" s="218"/>
      <c r="E119" s="219"/>
      <c r="F119" s="219"/>
      <c r="G119" s="219"/>
    </row>
    <row r="120" spans="1:7" ht="24.75" customHeight="1">
      <c r="A120" s="217"/>
      <c r="B120" s="127" t="s">
        <v>312</v>
      </c>
      <c r="C120" s="130"/>
      <c r="D120" s="218"/>
      <c r="E120" s="219"/>
      <c r="F120" s="219"/>
      <c r="G120" s="219"/>
    </row>
    <row r="121" spans="1:7" ht="60.75" customHeight="1">
      <c r="A121" s="217"/>
      <c r="B121" s="124" t="s">
        <v>313</v>
      </c>
      <c r="C121" s="130"/>
      <c r="D121" s="218"/>
      <c r="E121" s="219"/>
      <c r="F121" s="219"/>
      <c r="G121" s="219"/>
    </row>
    <row r="122" spans="1:7" ht="30" customHeight="1">
      <c r="A122" s="217"/>
      <c r="B122" s="128" t="s">
        <v>314</v>
      </c>
      <c r="C122" s="130"/>
      <c r="D122" s="218"/>
      <c r="E122" s="219"/>
      <c r="F122" s="219"/>
      <c r="G122" s="219"/>
    </row>
    <row r="123" spans="1:7" ht="30.75" customHeight="1">
      <c r="A123" s="217"/>
      <c r="B123" s="128" t="s">
        <v>315</v>
      </c>
      <c r="C123" s="130"/>
      <c r="D123" s="218"/>
      <c r="E123" s="219"/>
      <c r="F123" s="219"/>
      <c r="G123" s="219"/>
    </row>
    <row r="124" spans="1:7" ht="30" customHeight="1" thickBot="1">
      <c r="A124" s="212"/>
      <c r="B124" s="129" t="s">
        <v>316</v>
      </c>
      <c r="C124" s="131"/>
      <c r="D124" s="216"/>
      <c r="E124" s="206"/>
      <c r="F124" s="206"/>
      <c r="G124" s="206"/>
    </row>
    <row r="125" spans="1:7" ht="111" customHeight="1">
      <c r="A125" s="211" t="s">
        <v>318</v>
      </c>
      <c r="B125" s="213" t="s">
        <v>319</v>
      </c>
      <c r="C125" s="215" t="s">
        <v>320</v>
      </c>
      <c r="D125" s="215">
        <v>10</v>
      </c>
      <c r="E125" s="205">
        <v>12</v>
      </c>
      <c r="F125" s="205">
        <v>14</v>
      </c>
      <c r="G125" s="205">
        <v>16</v>
      </c>
    </row>
    <row r="126" spans="1:7" ht="15.75" thickBot="1">
      <c r="A126" s="212"/>
      <c r="B126" s="214"/>
      <c r="C126" s="216"/>
      <c r="D126" s="216"/>
      <c r="E126" s="206"/>
      <c r="F126" s="206"/>
      <c r="G126" s="206"/>
    </row>
    <row r="127" spans="1:7" ht="81" customHeight="1">
      <c r="A127" s="211" t="s">
        <v>321</v>
      </c>
      <c r="B127" s="124" t="s">
        <v>322</v>
      </c>
      <c r="C127" s="215" t="s">
        <v>324</v>
      </c>
      <c r="D127" s="215">
        <v>3</v>
      </c>
      <c r="E127" s="205">
        <v>2</v>
      </c>
      <c r="F127" s="205">
        <v>2</v>
      </c>
      <c r="G127" s="205">
        <v>2</v>
      </c>
    </row>
    <row r="128" spans="1:7" ht="156.75" customHeight="1" thickBot="1">
      <c r="A128" s="212"/>
      <c r="B128" s="126" t="s">
        <v>323</v>
      </c>
      <c r="C128" s="216"/>
      <c r="D128" s="216"/>
      <c r="E128" s="206"/>
      <c r="F128" s="206"/>
      <c r="G128" s="206"/>
    </row>
    <row r="129" spans="1:7" ht="113.25" customHeight="1" thickBot="1">
      <c r="A129" s="132" t="s">
        <v>325</v>
      </c>
      <c r="B129" s="126" t="s">
        <v>326</v>
      </c>
      <c r="C129" s="133" t="s">
        <v>327</v>
      </c>
      <c r="D129" s="133">
        <v>25</v>
      </c>
      <c r="E129" s="120">
        <v>30</v>
      </c>
      <c r="F129" s="120">
        <v>33</v>
      </c>
      <c r="G129" s="120">
        <v>33</v>
      </c>
    </row>
    <row r="130" spans="1:7" ht="150" customHeight="1">
      <c r="A130" s="211" t="s">
        <v>328</v>
      </c>
      <c r="B130" s="213" t="s">
        <v>329</v>
      </c>
      <c r="C130" s="215" t="s">
        <v>296</v>
      </c>
      <c r="D130" s="215">
        <v>60</v>
      </c>
      <c r="E130" s="205">
        <v>66</v>
      </c>
      <c r="F130" s="205">
        <v>68</v>
      </c>
      <c r="G130" s="205">
        <v>68</v>
      </c>
    </row>
    <row r="131" spans="1:7" ht="15.75" thickBot="1">
      <c r="A131" s="212"/>
      <c r="B131" s="214"/>
      <c r="C131" s="216"/>
      <c r="D131" s="216"/>
      <c r="E131" s="206"/>
      <c r="F131" s="206"/>
      <c r="G131" s="206"/>
    </row>
    <row r="132" spans="1:7" ht="139.5" customHeight="1" thickBot="1">
      <c r="A132" s="132" t="s">
        <v>330</v>
      </c>
      <c r="B132" s="126" t="s">
        <v>331</v>
      </c>
      <c r="C132" s="133" t="s">
        <v>332</v>
      </c>
      <c r="D132" s="133">
        <v>40</v>
      </c>
      <c r="E132" s="120">
        <v>40</v>
      </c>
      <c r="F132" s="120">
        <v>40</v>
      </c>
      <c r="G132" s="120">
        <v>40</v>
      </c>
    </row>
    <row r="133" spans="1:7">
      <c r="A133" s="80"/>
    </row>
    <row r="134" spans="1:7">
      <c r="A134" s="80"/>
    </row>
    <row r="135" spans="1:7" ht="15.75">
      <c r="A135" s="79" t="s">
        <v>333</v>
      </c>
    </row>
    <row r="136" spans="1:7">
      <c r="A136" s="80"/>
    </row>
    <row r="137" spans="1:7">
      <c r="A137" s="134" t="s">
        <v>223</v>
      </c>
    </row>
    <row r="138" spans="1:7">
      <c r="A138" s="80"/>
    </row>
    <row r="139" spans="1:7" ht="30" customHeight="1">
      <c r="A139" s="209" t="s">
        <v>345</v>
      </c>
      <c r="B139" s="210"/>
      <c r="C139" s="210"/>
      <c r="D139" s="210"/>
      <c r="E139" s="210"/>
      <c r="F139" s="210"/>
      <c r="G139" s="210"/>
    </row>
    <row r="140" spans="1:7">
      <c r="A140" s="82"/>
    </row>
    <row r="141" spans="1:7">
      <c r="A141" s="82"/>
    </row>
    <row r="142" spans="1:7">
      <c r="A142" s="82" t="s">
        <v>334</v>
      </c>
    </row>
    <row r="143" spans="1:7">
      <c r="A143" s="82" t="s">
        <v>335</v>
      </c>
    </row>
    <row r="144" spans="1:7">
      <c r="B144" s="204" t="s">
        <v>336</v>
      </c>
      <c r="C144" s="204"/>
      <c r="D144" s="204"/>
      <c r="E144" s="204"/>
      <c r="F144" s="204"/>
      <c r="G144" s="204"/>
    </row>
    <row r="145" spans="2:7">
      <c r="B145" s="204" t="s">
        <v>337</v>
      </c>
      <c r="C145" s="204"/>
      <c r="D145" s="204"/>
      <c r="E145" s="204"/>
      <c r="F145" s="204"/>
      <c r="G145" s="204"/>
    </row>
  </sheetData>
  <mergeCells count="187">
    <mergeCell ref="A13:G13"/>
    <mergeCell ref="A14:G14"/>
    <mergeCell ref="A15:G15"/>
    <mergeCell ref="A16:G16"/>
    <mergeCell ref="A17:G17"/>
    <mergeCell ref="A18:D19"/>
    <mergeCell ref="E18:G18"/>
    <mergeCell ref="A7:G7"/>
    <mergeCell ref="A8:G8"/>
    <mergeCell ref="A9:G9"/>
    <mergeCell ref="A10:G10"/>
    <mergeCell ref="A11:G11"/>
    <mergeCell ref="A12:G12"/>
    <mergeCell ref="A35:G35"/>
    <mergeCell ref="A36:G36"/>
    <mergeCell ref="A37:G37"/>
    <mergeCell ref="A38:G38"/>
    <mergeCell ref="A39:G39"/>
    <mergeCell ref="A40:G40"/>
    <mergeCell ref="E20:E31"/>
    <mergeCell ref="F20:F31"/>
    <mergeCell ref="G20:G31"/>
    <mergeCell ref="A32:G32"/>
    <mergeCell ref="A33:G33"/>
    <mergeCell ref="A34:G34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47:G47"/>
    <mergeCell ref="A48:G48"/>
    <mergeCell ref="A49:G49"/>
    <mergeCell ref="A50:D51"/>
    <mergeCell ref="E50:G50"/>
    <mergeCell ref="A52:D52"/>
    <mergeCell ref="A41:G41"/>
    <mergeCell ref="A42:G42"/>
    <mergeCell ref="A43:G43"/>
    <mergeCell ref="A44:G44"/>
    <mergeCell ref="A45:G45"/>
    <mergeCell ref="A46:G46"/>
    <mergeCell ref="A59:D59"/>
    <mergeCell ref="A60:D60"/>
    <mergeCell ref="E52:E60"/>
    <mergeCell ref="F52:F60"/>
    <mergeCell ref="G52:G60"/>
    <mergeCell ref="A61:G61"/>
    <mergeCell ref="A53:D53"/>
    <mergeCell ref="A54:D54"/>
    <mergeCell ref="A55:D55"/>
    <mergeCell ref="A56:D56"/>
    <mergeCell ref="A57:D57"/>
    <mergeCell ref="A58:D58"/>
    <mergeCell ref="A68:D68"/>
    <mergeCell ref="A69:D69"/>
    <mergeCell ref="A70:D70"/>
    <mergeCell ref="A71:D71"/>
    <mergeCell ref="A72:D72"/>
    <mergeCell ref="A73:D73"/>
    <mergeCell ref="A62:D63"/>
    <mergeCell ref="E62:G62"/>
    <mergeCell ref="A64:D64"/>
    <mergeCell ref="A65:D65"/>
    <mergeCell ref="A66:D66"/>
    <mergeCell ref="A67:D67"/>
    <mergeCell ref="E64:E73"/>
    <mergeCell ref="F64:F73"/>
    <mergeCell ref="G64:G73"/>
    <mergeCell ref="A74:G74"/>
    <mergeCell ref="A75:D76"/>
    <mergeCell ref="E75:G75"/>
    <mergeCell ref="A77:D77"/>
    <mergeCell ref="A78:D78"/>
    <mergeCell ref="A79:D79"/>
    <mergeCell ref="E77:E79"/>
    <mergeCell ref="F77:F79"/>
    <mergeCell ref="G77:G79"/>
    <mergeCell ref="A86:G86"/>
    <mergeCell ref="A87:G87"/>
    <mergeCell ref="A88:G88"/>
    <mergeCell ref="A89:G89"/>
    <mergeCell ref="A90:G90"/>
    <mergeCell ref="A91:G91"/>
    <mergeCell ref="A80:G80"/>
    <mergeCell ref="A81:G81"/>
    <mergeCell ref="A82:G82"/>
    <mergeCell ref="A83:G83"/>
    <mergeCell ref="A84:G84"/>
    <mergeCell ref="A85:G85"/>
    <mergeCell ref="G96:G99"/>
    <mergeCell ref="A101:A102"/>
    <mergeCell ref="B101:B102"/>
    <mergeCell ref="C101:C102"/>
    <mergeCell ref="D101:D102"/>
    <mergeCell ref="E101:E102"/>
    <mergeCell ref="F101:F102"/>
    <mergeCell ref="G101:G102"/>
    <mergeCell ref="A92:G92"/>
    <mergeCell ref="A93:G93"/>
    <mergeCell ref="A94:G94"/>
    <mergeCell ref="A95:G95"/>
    <mergeCell ref="A96:A99"/>
    <mergeCell ref="B96:B99"/>
    <mergeCell ref="C96:C99"/>
    <mergeCell ref="D96:D99"/>
    <mergeCell ref="E96:E99"/>
    <mergeCell ref="F96:F99"/>
    <mergeCell ref="G103:G104"/>
    <mergeCell ref="A105:A107"/>
    <mergeCell ref="C105:C107"/>
    <mergeCell ref="D105:D107"/>
    <mergeCell ref="E105:E107"/>
    <mergeCell ref="F105:F107"/>
    <mergeCell ref="G105:G107"/>
    <mergeCell ref="A103:A104"/>
    <mergeCell ref="B103:B104"/>
    <mergeCell ref="C103:C104"/>
    <mergeCell ref="D103:D104"/>
    <mergeCell ref="E103:E104"/>
    <mergeCell ref="F103:F104"/>
    <mergeCell ref="G108:G109"/>
    <mergeCell ref="A110:A111"/>
    <mergeCell ref="B110:B111"/>
    <mergeCell ref="C110:C111"/>
    <mergeCell ref="D110:D111"/>
    <mergeCell ref="E110:E111"/>
    <mergeCell ref="F110:F111"/>
    <mergeCell ref="G110:G111"/>
    <mergeCell ref="A108:A109"/>
    <mergeCell ref="B108:B109"/>
    <mergeCell ref="C108:C109"/>
    <mergeCell ref="D108:D109"/>
    <mergeCell ref="E108:E109"/>
    <mergeCell ref="F108:F109"/>
    <mergeCell ref="F116:F124"/>
    <mergeCell ref="G116:G124"/>
    <mergeCell ref="A125:A126"/>
    <mergeCell ref="B125:B126"/>
    <mergeCell ref="C125:C126"/>
    <mergeCell ref="D125:D126"/>
    <mergeCell ref="E125:E126"/>
    <mergeCell ref="G112:G113"/>
    <mergeCell ref="A114:A115"/>
    <mergeCell ref="B114:B115"/>
    <mergeCell ref="C114:C115"/>
    <mergeCell ref="D114:D115"/>
    <mergeCell ref="E114:E115"/>
    <mergeCell ref="F114:F115"/>
    <mergeCell ref="G114:G115"/>
    <mergeCell ref="A112:A113"/>
    <mergeCell ref="B112:B113"/>
    <mergeCell ref="C112:C113"/>
    <mergeCell ref="D112:D113"/>
    <mergeCell ref="E112:E113"/>
    <mergeCell ref="F112:F113"/>
    <mergeCell ref="B144:G144"/>
    <mergeCell ref="B145:G145"/>
    <mergeCell ref="G130:G131"/>
    <mergeCell ref="A5:G5"/>
    <mergeCell ref="A3:G3"/>
    <mergeCell ref="A1:G1"/>
    <mergeCell ref="A139:G139"/>
    <mergeCell ref="A130:A131"/>
    <mergeCell ref="B130:B131"/>
    <mergeCell ref="C130:C131"/>
    <mergeCell ref="D130:D131"/>
    <mergeCell ref="E130:E131"/>
    <mergeCell ref="F130:F131"/>
    <mergeCell ref="F125:F126"/>
    <mergeCell ref="G125:G126"/>
    <mergeCell ref="A127:A128"/>
    <mergeCell ref="C127:C128"/>
    <mergeCell ref="D127:D128"/>
    <mergeCell ref="E127:E128"/>
    <mergeCell ref="F127:F128"/>
    <mergeCell ref="G127:G128"/>
    <mergeCell ref="A116:A124"/>
    <mergeCell ref="D116:D124"/>
    <mergeCell ref="E116:E1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SAŽETAK</vt:lpstr>
      <vt:lpstr> Račun prihoda i rashoda -ek.kl</vt:lpstr>
      <vt:lpstr> Račun prihoda i rashoda po izv</vt:lpstr>
      <vt:lpstr>Rashodi prema funkcijskoj kl</vt:lpstr>
      <vt:lpstr>Račun financiranja</vt:lpstr>
      <vt:lpstr>POSEBNI DIO</vt:lpstr>
      <vt:lpstr>OBRAZLOŽENJE-opći dio</vt:lpstr>
      <vt:lpstr>OBRAZLOŽENJE-posebni dio</vt:lpstr>
      <vt:lpstr>' Račun prihoda i rashoda -ek.kl'!Print_Area</vt:lpstr>
      <vt:lpstr>' Račun prihoda i rashoda po izv'!Print_Area</vt:lpstr>
      <vt:lpstr>'POSEBNI DIO'!Print_Area</vt:lpstr>
      <vt:lpstr>'Račun financiranja'!Print_Area</vt:lpstr>
      <vt:lpstr>'Rashodi prema funkcijskoj kl'!Print_Area</vt:lpstr>
      <vt:lpstr>SAŽETAK!Print_Area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PC2</cp:lastModifiedBy>
  <cp:lastPrinted>2023-11-03T07:47:24Z</cp:lastPrinted>
  <dcterms:created xsi:type="dcterms:W3CDTF">2022-08-12T12:51:27Z</dcterms:created>
  <dcterms:modified xsi:type="dcterms:W3CDTF">2023-11-03T12:19:20Z</dcterms:modified>
</cp:coreProperties>
</file>