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PC2\Documents\PLAN-2022\GOTOV PLAN ZA 23.,24.I 25\"/>
    </mc:Choice>
  </mc:AlternateContent>
  <xr:revisionPtr revIDLastSave="0" documentId="13_ncr:1_{73639A05-1FB2-47AB-B584-1D30B287E65B}" xr6:coauthVersionLast="47" xr6:coauthVersionMax="47" xr10:uidLastSave="{00000000-0000-0000-0000-000000000000}"/>
  <bookViews>
    <workbookView xWindow="-120" yWindow="-120" windowWidth="24240" windowHeight="13140" tabRatio="760" xr2:uid="{00000000-000D-0000-FFFF-FFFF00000000}"/>
  </bookViews>
  <sheets>
    <sheet name="SAŽETAK" sheetId="1" r:id="rId1"/>
    <sheet name=" Račun prihoda i rashoda" sheetId="3" r:id="rId2"/>
    <sheet name="Rashodi prema funkcijskoj kl" sheetId="5" r:id="rId3"/>
    <sheet name="Račun financiranja" sheetId="6" r:id="rId4"/>
    <sheet name="POSEBNI DIO" sheetId="7" r:id="rId5"/>
  </sheets>
  <definedNames>
    <definedName name="_xlnm.Print_Area" localSheetId="1">' Račun prihoda i rashoda'!$A$1:$I$60</definedName>
    <definedName name="_xlnm.Print_Area" localSheetId="4">'POSEBNI DIO'!$A$1:$I$75</definedName>
    <definedName name="_xlnm.Print_Area" localSheetId="0">SAŽETAK!$A$1:$K$84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7" l="1"/>
  <c r="E18" i="3"/>
  <c r="H26" i="6"/>
  <c r="H25" i="6" s="1"/>
  <c r="H24" i="6" s="1"/>
  <c r="I27" i="6"/>
  <c r="I26" i="6" s="1"/>
  <c r="I25" i="6" s="1"/>
  <c r="I24" i="6" s="1"/>
  <c r="H27" i="6"/>
  <c r="G27" i="6"/>
  <c r="G26" i="6" s="1"/>
  <c r="G25" i="6" s="1"/>
  <c r="G24" i="6" s="1"/>
  <c r="F27" i="6"/>
  <c r="E27" i="6"/>
  <c r="E26" i="6" s="1"/>
  <c r="E25" i="6" s="1"/>
  <c r="E24" i="6" s="1"/>
  <c r="F26" i="6" l="1"/>
  <c r="F25" i="6" s="1"/>
  <c r="F24" i="6" s="1"/>
  <c r="I31" i="6"/>
  <c r="H31" i="6"/>
  <c r="E31" i="6"/>
  <c r="F31" i="6"/>
  <c r="G31" i="6"/>
  <c r="G82" i="1"/>
  <c r="I58" i="1" l="1"/>
  <c r="J58" i="1"/>
  <c r="K58" i="1"/>
  <c r="F14" i="7" l="1"/>
  <c r="F13" i="7" s="1"/>
  <c r="F72" i="7"/>
  <c r="G72" i="7"/>
  <c r="H72" i="7"/>
  <c r="I72" i="7"/>
  <c r="E72" i="7"/>
  <c r="F69" i="7"/>
  <c r="F68" i="7" s="1"/>
  <c r="G69" i="7"/>
  <c r="G68" i="7" s="1"/>
  <c r="H69" i="7"/>
  <c r="H68" i="7" s="1"/>
  <c r="I69" i="7"/>
  <c r="I68" i="7" s="1"/>
  <c r="E69" i="7"/>
  <c r="E68" i="7" s="1"/>
  <c r="F64" i="7"/>
  <c r="G64" i="7"/>
  <c r="H64" i="7"/>
  <c r="I64" i="7"/>
  <c r="E64" i="7"/>
  <c r="F66" i="7"/>
  <c r="G66" i="7"/>
  <c r="H66" i="7"/>
  <c r="I66" i="7"/>
  <c r="E66" i="7"/>
  <c r="F59" i="7"/>
  <c r="G59" i="7"/>
  <c r="H59" i="7"/>
  <c r="I59" i="7"/>
  <c r="E59" i="7"/>
  <c r="F61" i="7"/>
  <c r="G61" i="7"/>
  <c r="H61" i="7"/>
  <c r="I61" i="7"/>
  <c r="E61" i="7"/>
  <c r="F56" i="7"/>
  <c r="F55" i="7" s="1"/>
  <c r="G56" i="7"/>
  <c r="G55" i="7" s="1"/>
  <c r="H56" i="7"/>
  <c r="H55" i="7" s="1"/>
  <c r="I56" i="7"/>
  <c r="I55" i="7" s="1"/>
  <c r="E56" i="7"/>
  <c r="E55" i="7" s="1"/>
  <c r="F47" i="7"/>
  <c r="F46" i="7" s="1"/>
  <c r="G47" i="7"/>
  <c r="G46" i="7" s="1"/>
  <c r="H47" i="7"/>
  <c r="H46" i="7" s="1"/>
  <c r="I47" i="7"/>
  <c r="I46" i="7" s="1"/>
  <c r="E47" i="7"/>
  <c r="E46" i="7" s="1"/>
  <c r="F44" i="7"/>
  <c r="F43" i="7" s="1"/>
  <c r="G44" i="7"/>
  <c r="G43" i="7" s="1"/>
  <c r="H44" i="7"/>
  <c r="H43" i="7" s="1"/>
  <c r="I44" i="7"/>
  <c r="I43" i="7" s="1"/>
  <c r="E44" i="7"/>
  <c r="E43" i="7" s="1"/>
  <c r="F40" i="7"/>
  <c r="G40" i="7"/>
  <c r="H40" i="7"/>
  <c r="I40" i="7"/>
  <c r="E40" i="7"/>
  <c r="F38" i="7"/>
  <c r="E38" i="7"/>
  <c r="F34" i="7"/>
  <c r="F33" i="7" s="1"/>
  <c r="G34" i="7"/>
  <c r="G33" i="7" s="1"/>
  <c r="H34" i="7"/>
  <c r="H33" i="7" s="1"/>
  <c r="I34" i="7"/>
  <c r="I33" i="7" s="1"/>
  <c r="E34" i="7"/>
  <c r="E33" i="7" s="1"/>
  <c r="F31" i="7"/>
  <c r="F30" i="7" s="1"/>
  <c r="G31" i="7"/>
  <c r="G30" i="7" s="1"/>
  <c r="H31" i="7"/>
  <c r="H30" i="7" s="1"/>
  <c r="I31" i="7"/>
  <c r="I30" i="7" s="1"/>
  <c r="E31" i="7"/>
  <c r="E30" i="7" s="1"/>
  <c r="F27" i="7"/>
  <c r="F26" i="7" s="1"/>
  <c r="G27" i="7"/>
  <c r="G26" i="7" s="1"/>
  <c r="H27" i="7"/>
  <c r="H26" i="7" s="1"/>
  <c r="I27" i="7"/>
  <c r="I26" i="7" s="1"/>
  <c r="E27" i="7"/>
  <c r="E26" i="7" s="1"/>
  <c r="F22" i="7"/>
  <c r="F21" i="7" s="1"/>
  <c r="E22" i="7"/>
  <c r="E21" i="7" s="1"/>
  <c r="F18" i="7"/>
  <c r="F17" i="7" s="1"/>
  <c r="E18" i="7"/>
  <c r="E17" i="7" s="1"/>
  <c r="H14" i="7"/>
  <c r="H13" i="7" s="1"/>
  <c r="I14" i="7"/>
  <c r="I13" i="7" s="1"/>
  <c r="E14" i="7"/>
  <c r="E13" i="7" s="1"/>
  <c r="F37" i="7" l="1"/>
  <c r="F36" i="7" s="1"/>
  <c r="H58" i="7"/>
  <c r="E63" i="7"/>
  <c r="F63" i="7"/>
  <c r="G58" i="7"/>
  <c r="G42" i="7"/>
  <c r="E58" i="7"/>
  <c r="F58" i="7"/>
  <c r="I63" i="7"/>
  <c r="E42" i="7"/>
  <c r="F42" i="7"/>
  <c r="I42" i="7"/>
  <c r="I58" i="7"/>
  <c r="H63" i="7"/>
  <c r="E37" i="7"/>
  <c r="E36" i="7" s="1"/>
  <c r="G63" i="7"/>
  <c r="H42" i="7"/>
  <c r="F12" i="7"/>
  <c r="E12" i="7"/>
  <c r="F26" i="3"/>
  <c r="F25" i="3" s="1"/>
  <c r="G26" i="3"/>
  <c r="G25" i="3" s="1"/>
  <c r="H26" i="3"/>
  <c r="H25" i="3" s="1"/>
  <c r="I26" i="3"/>
  <c r="I25" i="3" s="1"/>
  <c r="E26" i="3"/>
  <c r="E25" i="3" s="1"/>
  <c r="F23" i="3"/>
  <c r="G23" i="3"/>
  <c r="H23" i="3"/>
  <c r="I23" i="3"/>
  <c r="E23" i="3"/>
  <c r="F20" i="3"/>
  <c r="G20" i="3"/>
  <c r="H20" i="3"/>
  <c r="I20" i="3"/>
  <c r="E20" i="3"/>
  <c r="F17" i="3"/>
  <c r="G17" i="3"/>
  <c r="H17" i="3"/>
  <c r="I17" i="3"/>
  <c r="E17" i="3"/>
  <c r="F15" i="3"/>
  <c r="G15" i="3"/>
  <c r="H15" i="3"/>
  <c r="I15" i="3"/>
  <c r="E15" i="3"/>
  <c r="F13" i="3"/>
  <c r="E13" i="3"/>
  <c r="E12" i="3" l="1"/>
  <c r="F12" i="3"/>
  <c r="H63" i="1"/>
  <c r="H55" i="1" s="1"/>
  <c r="H56" i="1" s="1"/>
  <c r="H58" i="1" s="1"/>
  <c r="I66" i="1"/>
  <c r="J66" i="1"/>
  <c r="K66" i="1"/>
  <c r="G56" i="1"/>
  <c r="G58" i="1" s="1"/>
  <c r="G55" i="1"/>
  <c r="G66" i="1"/>
  <c r="K48" i="1"/>
  <c r="J48" i="1"/>
  <c r="I48" i="1"/>
  <c r="H48" i="1"/>
  <c r="G48" i="1"/>
  <c r="H42" i="1"/>
  <c r="I42" i="1"/>
  <c r="J42" i="1"/>
  <c r="K42" i="1"/>
  <c r="G42" i="1"/>
  <c r="F36" i="3"/>
  <c r="F37" i="3"/>
  <c r="F40" i="3"/>
  <c r="F41" i="3"/>
  <c r="F44" i="3"/>
  <c r="F47" i="3"/>
  <c r="F55" i="3"/>
  <c r="F56" i="3"/>
  <c r="F57" i="3"/>
  <c r="E36" i="3"/>
  <c r="E37" i="3"/>
  <c r="E40" i="3"/>
  <c r="E47" i="3"/>
  <c r="E56" i="3"/>
  <c r="E55" i="3"/>
  <c r="E54" i="3"/>
  <c r="G14" i="3"/>
  <c r="G13" i="3" s="1"/>
  <c r="G12" i="3" s="1"/>
  <c r="G55" i="3"/>
  <c r="H55" i="3"/>
  <c r="I55" i="3"/>
  <c r="E51" i="3"/>
  <c r="F51" i="3"/>
  <c r="G52" i="3"/>
  <c r="G51" i="3" s="1"/>
  <c r="H52" i="3"/>
  <c r="H51" i="3" s="1"/>
  <c r="I52" i="3"/>
  <c r="I51" i="3" s="1"/>
  <c r="G57" i="3"/>
  <c r="H57" i="3"/>
  <c r="I57" i="3"/>
  <c r="G54" i="3"/>
  <c r="G45" i="3"/>
  <c r="H45" i="3"/>
  <c r="I45" i="3"/>
  <c r="E51" i="7"/>
  <c r="E50" i="7" s="1"/>
  <c r="F51" i="7"/>
  <c r="F50" i="7" s="1"/>
  <c r="I14" i="3"/>
  <c r="I13" i="3" s="1"/>
  <c r="I12" i="3" s="1"/>
  <c r="H14" i="3"/>
  <c r="H13" i="3" s="1"/>
  <c r="H12" i="3" s="1"/>
  <c r="E74" i="7"/>
  <c r="E71" i="7" s="1"/>
  <c r="E54" i="7" s="1"/>
  <c r="F74" i="7"/>
  <c r="F71" i="7" s="1"/>
  <c r="F54" i="7" s="1"/>
  <c r="G74" i="7"/>
  <c r="G71" i="7" s="1"/>
  <c r="G54" i="7" s="1"/>
  <c r="H74" i="7"/>
  <c r="H71" i="7" s="1"/>
  <c r="H54" i="7" s="1"/>
  <c r="I74" i="7"/>
  <c r="I71" i="7" s="1"/>
  <c r="I54" i="7" s="1"/>
  <c r="F45" i="3"/>
  <c r="E57" i="3"/>
  <c r="I54" i="3"/>
  <c r="H54" i="3"/>
  <c r="F54" i="3"/>
  <c r="J18" i="1" l="1"/>
  <c r="I18" i="1"/>
  <c r="H64" i="1"/>
  <c r="H66" i="1" s="1"/>
  <c r="G27" i="1"/>
  <c r="G30" i="1"/>
  <c r="G83" i="1" s="1"/>
  <c r="G84" i="1" l="1"/>
  <c r="G33" i="1"/>
  <c r="E49" i="7" l="1"/>
  <c r="F49" i="7"/>
  <c r="I53" i="7"/>
  <c r="I52" i="7"/>
  <c r="H53" i="7"/>
  <c r="H52" i="7"/>
  <c r="G53" i="7"/>
  <c r="G52" i="7"/>
  <c r="G38" i="3" s="1"/>
  <c r="I39" i="7"/>
  <c r="I38" i="7" s="1"/>
  <c r="I37" i="7" s="1"/>
  <c r="I36" i="7" s="1"/>
  <c r="H39" i="7"/>
  <c r="H38" i="7" s="1"/>
  <c r="H37" i="7" s="1"/>
  <c r="H36" i="7" s="1"/>
  <c r="G39" i="7"/>
  <c r="G38" i="7" s="1"/>
  <c r="G37" i="7" s="1"/>
  <c r="G36" i="7" s="1"/>
  <c r="I24" i="7"/>
  <c r="I22" i="7" s="1"/>
  <c r="I21" i="7" s="1"/>
  <c r="H24" i="7"/>
  <c r="H22" i="7" s="1"/>
  <c r="H21" i="7" s="1"/>
  <c r="G24" i="7"/>
  <c r="G22" i="7" s="1"/>
  <c r="G21" i="7" s="1"/>
  <c r="I20" i="7"/>
  <c r="I18" i="7" s="1"/>
  <c r="I17" i="7" s="1"/>
  <c r="H20" i="7"/>
  <c r="H18" i="7" s="1"/>
  <c r="H17" i="7" s="1"/>
  <c r="G16" i="7"/>
  <c r="G14" i="7" s="1"/>
  <c r="G13" i="7" s="1"/>
  <c r="G20" i="7"/>
  <c r="G18" i="7" s="1"/>
  <c r="G17" i="7" s="1"/>
  <c r="G12" i="7" l="1"/>
  <c r="I12" i="7"/>
  <c r="H12" i="7"/>
  <c r="G42" i="3"/>
  <c r="H41" i="3"/>
  <c r="G41" i="3"/>
  <c r="I41" i="3"/>
  <c r="I38" i="3"/>
  <c r="I51" i="7"/>
  <c r="I50" i="7" s="1"/>
  <c r="G51" i="7"/>
  <c r="G50" i="7" s="1"/>
  <c r="G49" i="7" s="1"/>
  <c r="H51" i="7"/>
  <c r="H50" i="7" s="1"/>
  <c r="H49" i="7" s="1"/>
  <c r="I49" i="7" l="1"/>
  <c r="D11" i="5" l="1"/>
  <c r="D10" i="5" s="1"/>
  <c r="D9" i="5" s="1"/>
  <c r="E11" i="5"/>
  <c r="E10" i="5" s="1"/>
  <c r="E9" i="5" s="1"/>
  <c r="F11" i="5"/>
  <c r="F10" i="5" s="1"/>
  <c r="F9" i="5" s="1"/>
  <c r="B11" i="5"/>
  <c r="B10" i="5" s="1"/>
  <c r="B9" i="5" s="1"/>
  <c r="I44" i="3" l="1"/>
  <c r="H37" i="3"/>
  <c r="I36" i="3"/>
  <c r="I40" i="3"/>
  <c r="I37" i="3"/>
  <c r="I47" i="3"/>
  <c r="I46" i="3" s="1"/>
  <c r="I49" i="3"/>
  <c r="I48" i="3" s="1"/>
  <c r="I42" i="3"/>
  <c r="H36" i="3"/>
  <c r="H40" i="3"/>
  <c r="H47" i="3"/>
  <c r="H46" i="3" s="1"/>
  <c r="H49" i="3"/>
  <c r="H48" i="3" s="1"/>
  <c r="H44" i="3"/>
  <c r="H56" i="3"/>
  <c r="H42" i="3"/>
  <c r="G36" i="3"/>
  <c r="G40" i="3"/>
  <c r="G37" i="3"/>
  <c r="G47" i="3"/>
  <c r="G46" i="3" s="1"/>
  <c r="G49" i="3"/>
  <c r="G48" i="3" s="1"/>
  <c r="G56" i="3"/>
  <c r="F38" i="3"/>
  <c r="F49" i="3"/>
  <c r="F48" i="3" s="1"/>
  <c r="F42" i="3"/>
  <c r="E41" i="3"/>
  <c r="E38" i="3"/>
  <c r="E46" i="3"/>
  <c r="E49" i="3"/>
  <c r="E48" i="3" s="1"/>
  <c r="E44" i="3"/>
  <c r="E45" i="3"/>
  <c r="E42" i="3"/>
  <c r="F46" i="3"/>
  <c r="E43" i="3" l="1"/>
  <c r="G44" i="3"/>
  <c r="G35" i="3"/>
  <c r="H53" i="3"/>
  <c r="H50" i="3" s="1"/>
  <c r="J22" i="1" s="1"/>
  <c r="G53" i="3"/>
  <c r="G50" i="3" s="1"/>
  <c r="I22" i="1" s="1"/>
  <c r="E53" i="3"/>
  <c r="E50" i="3" s="1"/>
  <c r="G22" i="1" s="1"/>
  <c r="F35" i="3"/>
  <c r="E35" i="3"/>
  <c r="F43" i="3"/>
  <c r="G18" i="1"/>
  <c r="K18" i="1"/>
  <c r="H18" i="1"/>
  <c r="G19" i="1"/>
  <c r="I35" i="3"/>
  <c r="J27" i="1" l="1"/>
  <c r="J82" i="1" s="1"/>
  <c r="H27" i="1"/>
  <c r="H82" i="1" s="1"/>
  <c r="G17" i="1"/>
  <c r="G75" i="1" s="1"/>
  <c r="K27" i="1"/>
  <c r="K82" i="1" s="1"/>
  <c r="I27" i="1"/>
  <c r="I82" i="1" s="1"/>
  <c r="E39" i="3"/>
  <c r="E34" i="3" s="1"/>
  <c r="G21" i="1" s="1"/>
  <c r="G20" i="1" s="1"/>
  <c r="F53" i="3"/>
  <c r="F50" i="3" s="1"/>
  <c r="H22" i="1" s="1"/>
  <c r="H30" i="1"/>
  <c r="H83" i="1" s="1"/>
  <c r="F39" i="3"/>
  <c r="F34" i="3" s="1"/>
  <c r="H21" i="1" s="1"/>
  <c r="H43" i="3"/>
  <c r="H39" i="3" s="1"/>
  <c r="G43" i="3"/>
  <c r="G39" i="3" s="1"/>
  <c r="G34" i="3" s="1"/>
  <c r="I21" i="1" s="1"/>
  <c r="I20" i="1" s="1"/>
  <c r="I76" i="1" s="1"/>
  <c r="I43" i="3"/>
  <c r="I39" i="3" s="1"/>
  <c r="I34" i="3" s="1"/>
  <c r="I19" i="1"/>
  <c r="I17" i="1" s="1"/>
  <c r="H19" i="1"/>
  <c r="H17" i="1" s="1"/>
  <c r="H75" i="1" s="1"/>
  <c r="J19" i="1"/>
  <c r="J17" i="1" s="1"/>
  <c r="K19" i="1"/>
  <c r="K17" i="1" s="1"/>
  <c r="K21" i="1" l="1"/>
  <c r="I30" i="1"/>
  <c r="H84" i="1"/>
  <c r="H33" i="1"/>
  <c r="K75" i="1"/>
  <c r="J75" i="1"/>
  <c r="I75" i="1"/>
  <c r="I77" i="1" s="1"/>
  <c r="I23" i="1"/>
  <c r="G23" i="1"/>
  <c r="G76" i="1"/>
  <c r="G77" i="1" s="1"/>
  <c r="H20" i="1"/>
  <c r="G11" i="7"/>
  <c r="E11" i="7"/>
  <c r="I83" i="1" l="1"/>
  <c r="I84" i="1" s="1"/>
  <c r="I33" i="1"/>
  <c r="H23" i="1"/>
  <c r="H76" i="1"/>
  <c r="H77" i="1" s="1"/>
  <c r="F11" i="7"/>
  <c r="C11" i="5" l="1"/>
  <c r="C10" i="5" s="1"/>
  <c r="C9" i="5" s="1"/>
  <c r="H38" i="3" l="1"/>
  <c r="H35" i="3" s="1"/>
  <c r="H34" i="3" s="1"/>
  <c r="J21" i="1" s="1"/>
  <c r="J20" i="1" s="1"/>
  <c r="J30" i="1"/>
  <c r="J83" i="1" s="1"/>
  <c r="J84" i="1" s="1"/>
  <c r="H11" i="7"/>
  <c r="I56" i="3"/>
  <c r="I53" i="3" s="1"/>
  <c r="I50" i="3" s="1"/>
  <c r="K30" i="1" l="1"/>
  <c r="K22" i="1"/>
  <c r="K20" i="1" s="1"/>
  <c r="J76" i="1"/>
  <c r="J77" i="1" s="1"/>
  <c r="J23" i="1"/>
  <c r="J33" i="1"/>
  <c r="K76" i="1" l="1"/>
  <c r="K77" i="1" s="1"/>
  <c r="K23" i="1"/>
  <c r="K83" i="1"/>
  <c r="K84" i="1" s="1"/>
  <c r="K33" i="1"/>
  <c r="I11" i="7" l="1"/>
</calcChain>
</file>

<file path=xl/sharedStrings.xml><?xml version="1.0" encoding="utf-8"?>
<sst xmlns="http://schemas.openxmlformats.org/spreadsheetml/2006/main" count="390" uniqueCount="147">
  <si>
    <t>PRIHODI UKUPNO</t>
  </si>
  <si>
    <t>PRIHODI POSLOVANJA</t>
  </si>
  <si>
    <t>RASHODI UKUPNO</t>
  </si>
  <si>
    <t>RAZLIKA - VIŠAK / MANJAK</t>
  </si>
  <si>
    <t>NETO FINANCIRANJE</t>
  </si>
  <si>
    <t>Izvršenje 2021.</t>
  </si>
  <si>
    <t>Plan 2022.</t>
  </si>
  <si>
    <t>Naziv prihoda</t>
  </si>
  <si>
    <t>Razred</t>
  </si>
  <si>
    <t>Skupina</t>
  </si>
  <si>
    <t>Izvor</t>
  </si>
  <si>
    <t>Prihodi poslovanja</t>
  </si>
  <si>
    <t>Prihodi od prodaje nefinancijske imovine</t>
  </si>
  <si>
    <t>RASHODI POSLOVANJA</t>
  </si>
  <si>
    <t>Naziv rashoda</t>
  </si>
  <si>
    <t>Rashodi poslovanja</t>
  </si>
  <si>
    <t>Rashodi za zaposlene</t>
  </si>
  <si>
    <t>Rashodi za nabavu nefinancijske imovine</t>
  </si>
  <si>
    <t>RASHODI PREMA FUNKCIJSKOJ KLASIFIKACIJI</t>
  </si>
  <si>
    <t>BROJČANA OZNAKA I NAZIV</t>
  </si>
  <si>
    <t>UKUPNI RASHODI</t>
  </si>
  <si>
    <t>B. RAČUN FINANCIRANJA</t>
  </si>
  <si>
    <t>Primici od financijske imovine i zaduživanja</t>
  </si>
  <si>
    <t>Izdaci za financijsku imovinu i otplate zajmova</t>
  </si>
  <si>
    <t>II. POSEBNI DIO</t>
  </si>
  <si>
    <t>I. OPĆI DIO</t>
  </si>
  <si>
    <t>Šifra</t>
  </si>
  <si>
    <t xml:space="preserve">Naziv </t>
  </si>
  <si>
    <t>Materijalni rashodi</t>
  </si>
  <si>
    <t>UKUPAN DONOS VIŠKA / MANJKA IZ PRETHODNE(IH) GODINE***</t>
  </si>
  <si>
    <t>** Napomena: Iznosi u stupcima Izvršenje 2021. i Plan 2022. preračunavaju se iz kuna u eure prema fiksnom tečaju konverzije (1 EUR=7,53450 kuna) i po pravilima za preračunavanje i zaokruživanje.</t>
  </si>
  <si>
    <t>*** Napomena: Redak UKUPAN DONOS VIŠKA/MANJKA IZ PRETHODNE(IH) GODINA služi kao informacija i ne uzima se u obzir kod uravnoteženja proračuna, već se proračun uravnotežuje retkom VIŠAK/MANJAK IZ PRETHODNE(IH) GODINE KOJI ĆE SE POKRITI/RASPOREDITI.</t>
  </si>
  <si>
    <t>Plan za 2023.</t>
  </si>
  <si>
    <t>Projekcija 
za 2024.</t>
  </si>
  <si>
    <t>Projekcija 
za 2025.</t>
  </si>
  <si>
    <t>Prihodi od prodaje proizvedene dugotrajne imovine</t>
  </si>
  <si>
    <t>Pomoći iz inozemstva i od subjekata unutar općeg proračuna</t>
  </si>
  <si>
    <t>Rashodi za nabavu proizvedene dugotrajne imovine</t>
  </si>
  <si>
    <t>C) PRENESENI VIŠAK ILI PRENESENI MANJAK I VIŠEGODIŠNJI PLAN URAVNOTEŽENJA</t>
  </si>
  <si>
    <r>
      <t xml:space="preserve">* Napomena: U Uputi o procesu prilagodbe poslovnih procesa subjekata opće države za poslovanje u euru iz lipnja 2022. dana je preporuka da u Općem dijelu financijskog plana sažetak Računa prihoda i rashoda i Računa financiranja bude iskazan dvojno, odnosno </t>
    </r>
    <r>
      <rPr>
        <b/>
        <i/>
        <u/>
        <sz val="9"/>
        <color indexed="8"/>
        <rFont val="Arial"/>
        <family val="2"/>
        <charset val="238"/>
      </rPr>
      <t>u kunama i u eurima</t>
    </r>
    <r>
      <rPr>
        <b/>
        <i/>
        <sz val="9"/>
        <color indexed="8"/>
        <rFont val="Arial"/>
        <family val="2"/>
        <charset val="238"/>
      </rPr>
      <t>.</t>
    </r>
  </si>
  <si>
    <t>Naziv</t>
  </si>
  <si>
    <t>PROGRAM 4090</t>
  </si>
  <si>
    <t>DRUŠTVENA BRIGA O DJECI PREDŠKOLSKE DOBI</t>
  </si>
  <si>
    <t>Aktivnost A409001</t>
  </si>
  <si>
    <t>Redovna djelatnost dječjeg vrtića</t>
  </si>
  <si>
    <t>Izvor financiranja 1.1.</t>
  </si>
  <si>
    <t>Izvor financiranja 2.6.</t>
  </si>
  <si>
    <t>GRAD SAMOBOR - OPĆI PRIHODI I PRIMICI</t>
  </si>
  <si>
    <t>Izvor financiranja 3.3.</t>
  </si>
  <si>
    <t>Izvor financiranja 4.5.</t>
  </si>
  <si>
    <t>Izvor financiranja 5.9.</t>
  </si>
  <si>
    <t>Izvor financiranja 6.3.</t>
  </si>
  <si>
    <t>Aktivnost A409008</t>
  </si>
  <si>
    <t>Programi javnih potreba - predškola i TUR</t>
  </si>
  <si>
    <t>Aktivnost A409009</t>
  </si>
  <si>
    <t>Stručno osposobljavanje za rad bez zasnivanja radnog odnosa</t>
  </si>
  <si>
    <t>Financijski rashodi</t>
  </si>
  <si>
    <t>Ostali rashodi</t>
  </si>
  <si>
    <t>Rahodi za nabavu nefinancijske imovine</t>
  </si>
  <si>
    <t>1.1.</t>
  </si>
  <si>
    <t>2.6.</t>
  </si>
  <si>
    <t>3.3.</t>
  </si>
  <si>
    <t>4.5.</t>
  </si>
  <si>
    <t>5.9.</t>
  </si>
  <si>
    <t>6.3.</t>
  </si>
  <si>
    <t>Prihodi od imovine</t>
  </si>
  <si>
    <t>Prihodi od upravnih i administrativnih pristojbi, pristojbi po posebnim propisima i naknada</t>
  </si>
  <si>
    <t>Prihodi od prodaje proizvoda i robe te pruženih usluga, prihodi od donacija te povrati po protestiranim jamstvima</t>
  </si>
  <si>
    <t>Prihodi iz nadležnog proračuna i od HZZO-a temeljem ugovornih obveza</t>
  </si>
  <si>
    <t>KN</t>
  </si>
  <si>
    <t>EUR</t>
  </si>
  <si>
    <t>091 Predškolsko i osnovno obrazovanje</t>
  </si>
  <si>
    <t>09 Obrazovanje</t>
  </si>
  <si>
    <t>0911 Predškolsko obrazovanje</t>
  </si>
  <si>
    <t>Rezultat poslovanja</t>
  </si>
  <si>
    <t>DV GRIGOR VITEZ 
- VLASTITI PRIHODI</t>
  </si>
  <si>
    <t>DV GRIGOR VITEZ 
- POSEBNE NAMJENE</t>
  </si>
  <si>
    <t>DV GRIGOR VITEZ
- PRIHODI OD POMOĆI</t>
  </si>
  <si>
    <t>DV GRIGOR VITEZ
- PRIHODI OD DONACIJA</t>
  </si>
  <si>
    <t>DV GRIGOR VITEZ
- PRIHODI  OD NEFINANCIJSKE IMOVINE</t>
  </si>
  <si>
    <t>DV Grigor Vitez
- Prihodi od pomoći</t>
  </si>
  <si>
    <t>DV Grigor Vitez
- Vlastiti prihodi</t>
  </si>
  <si>
    <t>DV Grigor Vitez
- Posebne namjene</t>
  </si>
  <si>
    <t>DV Grigor Vitez 
- Prihodi od nefinancijske imovine</t>
  </si>
  <si>
    <t>DV Grigor Vitez
- Prihodi od donacija</t>
  </si>
  <si>
    <t>DV Grigor Vitez
- Opći prihodi i primici</t>
  </si>
  <si>
    <t>Grad Samobor
- Opći prihodi i primici</t>
  </si>
  <si>
    <t>DV Grigor Vitez 
- Posebne namjene</t>
  </si>
  <si>
    <t>DV Grigor Vitez
- Prihodi od nefinancijske imovine</t>
  </si>
  <si>
    <t>Aktivnost A409011</t>
  </si>
  <si>
    <t>Univerzalni sportski program</t>
  </si>
  <si>
    <t>Kapitalni projekt K409001</t>
  </si>
  <si>
    <t>Nabava nefinancijske imovine</t>
  </si>
  <si>
    <t>Rashodi za nabavu neproizvedene dugotrajne imovine</t>
  </si>
  <si>
    <t>Izvršenje
2021.</t>
  </si>
  <si>
    <t>Plan
2022.</t>
  </si>
  <si>
    <t>Plan
za 2023.</t>
  </si>
  <si>
    <t>Projekcija
za 2024.</t>
  </si>
  <si>
    <t>Projekcija
za 2025.</t>
  </si>
  <si>
    <t>26338    DJEČJI VRTIĆ GRIGOR VITEZ</t>
  </si>
  <si>
    <t>EUR/KN</t>
  </si>
  <si>
    <t>Višak prihoda iz prethodne godine koji će se rasporediti</t>
  </si>
  <si>
    <t>Manjak prihoda iz prethodne godine za pokriće</t>
  </si>
  <si>
    <t>RAZLIKA VIŠAK / MANJAK IZ PRETHODNE(IH) GODINE KOJI ĆE SE RASPOREDITI / POKRITI</t>
  </si>
  <si>
    <t>PRIHODI, PRIMICI I VIŠAK</t>
  </si>
  <si>
    <t>RASHODI, IZDACI I MANJAK</t>
  </si>
  <si>
    <t>RAZLIKA</t>
  </si>
  <si>
    <t>Izvršenje 2021.
EUR</t>
  </si>
  <si>
    <t>Plan 2022.
EUR</t>
  </si>
  <si>
    <t>Plan za 2023.
EUR</t>
  </si>
  <si>
    <t>Projekcija 
za 2024.
EUR</t>
  </si>
  <si>
    <t>Projekcija 
za 2025.
EUR</t>
  </si>
  <si>
    <t>A) SAŽETAK RAČUNA PRIHODA I RASHODA</t>
  </si>
  <si>
    <t>B) SAŽETAK RAČUNA FINANCIRANJA</t>
  </si>
  <si>
    <t>UKUPNO FINANCIJSKI PLAN (A.+B.+C.)</t>
  </si>
  <si>
    <t>Članak 1.</t>
  </si>
  <si>
    <t>PRIJEDLOG FINANCIJSKOG PLANA DJEČJEG VRTIĆA GRIGOR VITEZ ZA 2023. 
I PROJEKCIJA ZA 2024. I 2025. GODINU</t>
  </si>
  <si>
    <t>Prijedlog financijskog plana Dječjeg vrtića Grigor Vitez za 2023. godinu (u daljnjem tekstu: Financijski plan) i projekcije za2024. i 2025. godinu</t>
  </si>
  <si>
    <t>sadrže:</t>
  </si>
  <si>
    <t xml:space="preserve">Na temelju članka 38. Zakona o proračunu (Narodne novine br.144/21) i članka 41. Statuta Dječjeg vrtića Grigor Vitez (Službene vijesti Grada Samobora </t>
  </si>
  <si>
    <t>Članak 2.</t>
  </si>
  <si>
    <t>A. RAČUN PRIHODA I RASHODA</t>
  </si>
  <si>
    <t>Rashodi Financijskog plana i projekcije za 2024. i 2025. godinu raspoređuju se po funkcijskoj klasfikaciji kako slijedi:</t>
  </si>
  <si>
    <t>Članak 3.</t>
  </si>
  <si>
    <t>Članak 4.</t>
  </si>
  <si>
    <t>Članak 5.</t>
  </si>
  <si>
    <t>Rashodi i izdaci Financijskog plana i projekcije za 2024. i 2025. godinu raspoređuju se po izvorima financiranja i ekonomskoj</t>
  </si>
  <si>
    <t>klasifikaciji u Posebnom dijelu Proračuna kako slijedi:</t>
  </si>
  <si>
    <t>Prihodi i rashodi u Financijskom planu i projekcije za 2024. i 2025. godinu utvrđuju se u Računu prihoda i rashoda po</t>
  </si>
  <si>
    <t>ekonomskoj klasifikaciji i izvorima financiranja kako slijedi:</t>
  </si>
  <si>
    <t>Primici od financijske imovine i zaduživanja i izdaci za financijsku imovinu i otplatu zajmova u Financijskom planu za 2023.g. i projekcije za 2024. i 2025. godinu utvrđuju se u Računu</t>
  </si>
  <si>
    <t>financiranja kako slijedi:</t>
  </si>
  <si>
    <t>Preneseni višak prihoda nad rashodima u Financijskom planu za 2023.g. i projekciji za 2024. i 2025. godinu utvrđuje se kako slijedi:</t>
  </si>
  <si>
    <t>Brojčana oznaka i naziv</t>
  </si>
  <si>
    <t>Izvršenje 
2021.</t>
  </si>
  <si>
    <t>Plan 
2022.</t>
  </si>
  <si>
    <t>Plan 
za 2023.</t>
  </si>
  <si>
    <t>UKUPAN DONOS VIŠKA / MANJKA IZ PRETHODNE(IH) GODINE</t>
  </si>
  <si>
    <t>Vlastiti izvori</t>
  </si>
  <si>
    <t>Višak prihoda</t>
  </si>
  <si>
    <t>DV Grigor Vitez - Posebne namjene</t>
  </si>
  <si>
    <t>DV Grigor Vitez - Prihodi od pomoći</t>
  </si>
  <si>
    <t>Manjak prihoda</t>
  </si>
  <si>
    <r>
      <rPr>
        <b/>
        <sz val="11"/>
        <rFont val="Times New Roman"/>
        <family val="1"/>
        <charset val="238"/>
      </rPr>
      <t>RAZLIKA</t>
    </r>
    <r>
      <rPr>
        <b/>
        <sz val="11"/>
        <color indexed="8"/>
        <rFont val="Times New Roman"/>
        <family val="1"/>
        <charset val="238"/>
      </rPr>
      <t xml:space="preserve"> VIŠAK / MANJAK IZ PRETHODNE(IH) GODINE KOJI ĆE SE RASPOREDITI / POKRITI</t>
    </r>
  </si>
  <si>
    <t>C) PRENESENI VIŠAK/MANJAK PRIHODA NAD RASHODIMA</t>
  </si>
  <si>
    <t>Članak 6.</t>
  </si>
  <si>
    <t>br.4/19) Upravno vijeće Dječjeg vrtića Grigor Vitez na svojoj 24. sjednici održanoj 27.10.2022. godine donijelo je: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</si>
</sst>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9"/>
      <color indexed="8"/>
      <name val="Arial"/>
      <family val="2"/>
      <charset val="238"/>
    </font>
    <font>
      <b/>
      <i/>
      <u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rgb="FF000000"/>
      <name val="Geneva"/>
      <charset val="238"/>
    </font>
    <font>
      <b/>
      <sz val="16"/>
      <color indexed="8"/>
      <name val="Arial"/>
      <family val="2"/>
      <charset val="238"/>
    </font>
    <font>
      <b/>
      <sz val="11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2" fillId="0" borderId="0"/>
    <xf numFmtId="0" fontId="23" fillId="0" borderId="0" applyNumberFormat="0" applyBorder="0" applyProtection="0"/>
  </cellStyleXfs>
  <cellXfs count="215">
    <xf numFmtId="0" fontId="0" fillId="0" borderId="0" xfId="0"/>
    <xf numFmtId="0" fontId="2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3" fontId="3" fillId="2" borderId="4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0" fontId="11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0" quotePrefix="1" applyFont="1" applyFill="1" applyBorder="1" applyAlignment="1">
      <alignment horizontal="left" vertical="center"/>
    </xf>
    <xf numFmtId="0" fontId="10" fillId="2" borderId="3" xfId="0" quotePrefix="1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3" xfId="0" applyNumberFormat="1" applyFont="1" applyFill="1" applyBorder="1" applyAlignment="1" applyProtection="1">
      <alignment horizontal="left" vertical="center"/>
    </xf>
    <xf numFmtId="0" fontId="9" fillId="2" borderId="3" xfId="0" applyNumberFormat="1" applyFont="1" applyFill="1" applyBorder="1" applyAlignment="1" applyProtection="1">
      <alignment horizontal="left" vertical="center" wrapText="1"/>
    </xf>
    <xf numFmtId="0" fontId="10" fillId="2" borderId="3" xfId="0" quotePrefix="1" applyFont="1" applyFill="1" applyBorder="1" applyAlignment="1">
      <alignment horizontal="left" vertical="center" wrapText="1"/>
    </xf>
    <xf numFmtId="0" fontId="7" fillId="0" borderId="0" xfId="0" quotePrefix="1" applyNumberFormat="1" applyFont="1" applyFill="1" applyBorder="1" applyAlignment="1" applyProtection="1">
      <alignment horizontal="left" wrapText="1"/>
    </xf>
    <xf numFmtId="0" fontId="8" fillId="0" borderId="0" xfId="0" applyNumberFormat="1" applyFont="1" applyFill="1" applyBorder="1" applyAlignment="1" applyProtection="1">
      <alignment wrapText="1"/>
    </xf>
    <xf numFmtId="3" fontId="5" fillId="0" borderId="0" xfId="0" applyNumberFormat="1" applyFont="1" applyBorder="1" applyAlignment="1">
      <alignment horizontal="right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2" fillId="0" borderId="0" xfId="0" quotePrefix="1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vertical="center" wrapText="1"/>
    </xf>
    <xf numFmtId="0" fontId="11" fillId="2" borderId="3" xfId="0" quotePrefix="1" applyFont="1" applyFill="1" applyBorder="1" applyAlignment="1">
      <alignment horizontal="left" vertical="center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3" fontId="6" fillId="3" borderId="3" xfId="0" applyNumberFormat="1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3" fontId="6" fillId="4" borderId="1" xfId="0" quotePrefix="1" applyNumberFormat="1" applyFont="1" applyFill="1" applyBorder="1" applyAlignment="1">
      <alignment horizontal="right"/>
    </xf>
    <xf numFmtId="3" fontId="6" fillId="4" borderId="3" xfId="0" applyNumberFormat="1" applyFont="1" applyFill="1" applyBorder="1" applyAlignment="1" applyProtection="1">
      <alignment horizontal="right" wrapText="1"/>
    </xf>
    <xf numFmtId="3" fontId="6" fillId="3" borderId="1" xfId="0" quotePrefix="1" applyNumberFormat="1" applyFont="1" applyFill="1" applyBorder="1" applyAlignment="1">
      <alignment horizontal="right"/>
    </xf>
    <xf numFmtId="0" fontId="9" fillId="3" borderId="2" xfId="0" applyNumberFormat="1" applyFont="1" applyFill="1" applyBorder="1" applyAlignment="1" applyProtection="1">
      <alignment vertical="center" wrapText="1"/>
    </xf>
    <xf numFmtId="0" fontId="9" fillId="3" borderId="2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11" fillId="0" borderId="0" xfId="0" quotePrefix="1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3" fontId="6" fillId="0" borderId="0" xfId="0" applyNumberFormat="1" applyFont="1" applyBorder="1" applyAlignment="1">
      <alignment horizontal="right"/>
    </xf>
    <xf numFmtId="0" fontId="1" fillId="0" borderId="0" xfId="0" applyFont="1"/>
    <xf numFmtId="0" fontId="3" fillId="2" borderId="1" xfId="0" applyNumberFormat="1" applyFont="1" applyFill="1" applyBorder="1" applyAlignment="1" applyProtection="1">
      <alignment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6" fillId="6" borderId="4" xfId="0" applyNumberFormat="1" applyFont="1" applyFill="1" applyBorder="1" applyAlignment="1" applyProtection="1">
      <alignment horizontal="left" vertical="center" wrapText="1"/>
    </xf>
    <xf numFmtId="3" fontId="6" fillId="2" borderId="4" xfId="0" applyNumberFormat="1" applyFont="1" applyFill="1" applyBorder="1" applyAlignment="1">
      <alignment horizontal="right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0" fillId="2" borderId="3" xfId="0" quotePrefix="1" applyFont="1" applyFill="1" applyBorder="1" applyAlignment="1">
      <alignment horizontal="left" vertical="center"/>
    </xf>
    <xf numFmtId="3" fontId="0" fillId="0" borderId="0" xfId="0" applyNumberFormat="1"/>
    <xf numFmtId="4" fontId="1" fillId="0" borderId="0" xfId="0" applyNumberFormat="1" applyFont="1"/>
    <xf numFmtId="4" fontId="0" fillId="0" borderId="0" xfId="0" applyNumberFormat="1"/>
    <xf numFmtId="0" fontId="0" fillId="2" borderId="0" xfId="0" applyFill="1"/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18" fillId="2" borderId="1" xfId="0" applyNumberFormat="1" applyFont="1" applyFill="1" applyBorder="1" applyAlignment="1" applyProtection="1">
      <alignment horizontal="left" vertical="center" wrapText="1"/>
    </xf>
    <xf numFmtId="0" fontId="18" fillId="2" borderId="2" xfId="0" applyNumberFormat="1" applyFont="1" applyFill="1" applyBorder="1" applyAlignment="1" applyProtection="1">
      <alignment horizontal="left" vertical="center" wrapText="1"/>
    </xf>
    <xf numFmtId="0" fontId="18" fillId="2" borderId="4" xfId="0" applyNumberFormat="1" applyFont="1" applyFill="1" applyBorder="1" applyAlignment="1" applyProtection="1">
      <alignment horizontal="left" vertical="center" wrapText="1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3" fillId="2" borderId="4" xfId="0" applyNumberFormat="1" applyFont="1" applyFill="1" applyBorder="1" applyAlignment="1" applyProtection="1">
      <alignment vertical="center" wrapText="1"/>
    </xf>
    <xf numFmtId="0" fontId="18" fillId="2" borderId="1" xfId="0" applyNumberFormat="1" applyFont="1" applyFill="1" applyBorder="1" applyAlignment="1" applyProtection="1">
      <alignment vertical="center" wrapText="1"/>
    </xf>
    <xf numFmtId="0" fontId="18" fillId="2" borderId="4" xfId="0" applyNumberFormat="1" applyFont="1" applyFill="1" applyBorder="1" applyAlignment="1" applyProtection="1">
      <alignment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vertical="center" wrapText="1"/>
    </xf>
    <xf numFmtId="0" fontId="9" fillId="3" borderId="2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6" fillId="4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3" fontId="1" fillId="0" borderId="0" xfId="0" applyNumberFormat="1" applyFont="1"/>
    <xf numFmtId="3" fontId="0" fillId="0" borderId="0" xfId="0" applyNumberFormat="1" applyFill="1" applyBorder="1"/>
    <xf numFmtId="3" fontId="21" fillId="0" borderId="0" xfId="0" applyNumberFormat="1" applyFont="1"/>
    <xf numFmtId="0" fontId="11" fillId="2" borderId="0" xfId="0" quotePrefix="1" applyNumberFormat="1" applyFont="1" applyFill="1" applyBorder="1" applyAlignment="1" applyProtection="1">
      <alignment horizontal="left" vertical="center" wrapText="1"/>
    </xf>
    <xf numFmtId="0" fontId="9" fillId="2" borderId="0" xfId="0" applyNumberFormat="1" applyFont="1" applyFill="1" applyBorder="1" applyAlignment="1" applyProtection="1">
      <alignment vertical="center" wrapText="1"/>
    </xf>
    <xf numFmtId="3" fontId="6" fillId="2" borderId="0" xfId="0" applyNumberFormat="1" applyFont="1" applyFill="1" applyBorder="1" applyAlignment="1">
      <alignment horizontal="right"/>
    </xf>
    <xf numFmtId="3" fontId="6" fillId="7" borderId="1" xfId="0" quotePrefix="1" applyNumberFormat="1" applyFont="1" applyFill="1" applyBorder="1" applyAlignment="1">
      <alignment horizontal="right"/>
    </xf>
    <xf numFmtId="3" fontId="6" fillId="7" borderId="1" xfId="0" applyNumberFormat="1" applyFont="1" applyFill="1" applyBorder="1" applyAlignment="1" applyProtection="1">
      <alignment horizontal="right" wrapText="1"/>
    </xf>
    <xf numFmtId="0" fontId="6" fillId="7" borderId="0" xfId="0" applyNumberFormat="1" applyFont="1" applyFill="1" applyBorder="1" applyAlignment="1" applyProtection="1">
      <alignment horizontal="left" vertical="center" wrapText="1"/>
    </xf>
    <xf numFmtId="3" fontId="6" fillId="7" borderId="0" xfId="0" quotePrefix="1" applyNumberFormat="1" applyFont="1" applyFill="1" applyBorder="1" applyAlignment="1">
      <alignment horizontal="right"/>
    </xf>
    <xf numFmtId="0" fontId="0" fillId="7" borderId="0" xfId="0" applyFill="1"/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3" fontId="0" fillId="0" borderId="0" xfId="0" applyNumberFormat="1"/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24" fillId="0" borderId="0" xfId="0" applyNumberFormat="1" applyFont="1" applyFill="1" applyBorder="1" applyAlignment="1" applyProtection="1">
      <alignment vertical="center" wrapText="1"/>
    </xf>
    <xf numFmtId="0" fontId="0" fillId="0" borderId="0" xfId="0" applyAlignment="1">
      <alignment horizontal="left"/>
    </xf>
    <xf numFmtId="4" fontId="6" fillId="7" borderId="1" xfId="0" quotePrefix="1" applyNumberFormat="1" applyFont="1" applyFill="1" applyBorder="1" applyAlignment="1">
      <alignment horizontal="right"/>
    </xf>
    <xf numFmtId="4" fontId="6" fillId="3" borderId="1" xfId="0" quotePrefix="1" applyNumberFormat="1" applyFont="1" applyFill="1" applyBorder="1" applyAlignment="1">
      <alignment horizontal="right"/>
    </xf>
    <xf numFmtId="0" fontId="6" fillId="5" borderId="4" xfId="0" applyFont="1" applyFill="1" applyBorder="1" applyAlignment="1">
      <alignment horizontal="left" vertical="center" wrapText="1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horizontal="left"/>
    </xf>
    <xf numFmtId="0" fontId="26" fillId="2" borderId="1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/>
    </xf>
    <xf numFmtId="0" fontId="27" fillId="2" borderId="3" xfId="0" applyFont="1" applyFill="1" applyBorder="1" applyAlignment="1">
      <alignment horizontal="center" vertical="center"/>
    </xf>
    <xf numFmtId="3" fontId="25" fillId="4" borderId="3" xfId="0" applyNumberFormat="1" applyFont="1" applyFill="1" applyBorder="1" applyAlignment="1">
      <alignment horizontal="right"/>
    </xf>
    <xf numFmtId="0" fontId="28" fillId="7" borderId="1" xfId="0" applyFont="1" applyFill="1" applyBorder="1" applyAlignment="1">
      <alignment horizontal="left"/>
    </xf>
    <xf numFmtId="3" fontId="29" fillId="7" borderId="3" xfId="0" applyNumberFormat="1" applyFont="1" applyFill="1" applyBorder="1" applyAlignment="1">
      <alignment horizontal="right"/>
    </xf>
    <xf numFmtId="3" fontId="29" fillId="7" borderId="3" xfId="0" quotePrefix="1" applyNumberFormat="1" applyFont="1" applyFill="1" applyBorder="1" applyAlignment="1">
      <alignment horizontal="right"/>
    </xf>
    <xf numFmtId="3" fontId="25" fillId="3" borderId="3" xfId="0" applyNumberFormat="1" applyFont="1" applyFill="1" applyBorder="1" applyAlignment="1">
      <alignment horizontal="right"/>
    </xf>
    <xf numFmtId="0" fontId="19" fillId="8" borderId="4" xfId="0" applyNumberFormat="1" applyFont="1" applyFill="1" applyBorder="1" applyAlignment="1" applyProtection="1">
      <alignment horizontal="left" vertical="center" wrapText="1"/>
    </xf>
    <xf numFmtId="0" fontId="19" fillId="8" borderId="4" xfId="0" applyFont="1" applyFill="1" applyBorder="1" applyAlignment="1">
      <alignment horizontal="left" vertical="center"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6" fillId="3" borderId="2" xfId="0" applyNumberFormat="1" applyFont="1" applyFill="1" applyBorder="1" applyAlignment="1" applyProtection="1">
      <alignment horizontal="left" vertical="center" wrapText="1"/>
    </xf>
    <xf numFmtId="0" fontId="6" fillId="3" borderId="4" xfId="0" applyNumberFormat="1" applyFont="1" applyFill="1" applyBorder="1" applyAlignment="1" applyProtection="1">
      <alignment horizontal="left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1" fillId="3" borderId="1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0" fontId="11" fillId="3" borderId="4" xfId="0" applyFont="1" applyFill="1" applyBorder="1" applyAlignment="1">
      <alignment horizontal="left"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10" xfId="0" quotePrefix="1" applyFont="1" applyBorder="1" applyAlignment="1">
      <alignment horizontal="center" vertical="center" wrapText="1"/>
    </xf>
    <xf numFmtId="0" fontId="11" fillId="3" borderId="1" xfId="0" quotePrefix="1" applyNumberFormat="1" applyFont="1" applyFill="1" applyBorder="1" applyAlignment="1" applyProtection="1">
      <alignment horizontal="left" vertical="center" wrapText="1"/>
    </xf>
    <xf numFmtId="0" fontId="9" fillId="3" borderId="2" xfId="0" applyNumberFormat="1" applyFont="1" applyFill="1" applyBorder="1" applyAlignment="1" applyProtection="1">
      <alignment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6" fillId="4" borderId="2" xfId="0" applyNumberFormat="1" applyFont="1" applyFill="1" applyBorder="1" applyAlignment="1" applyProtection="1">
      <alignment horizontal="center" vertical="center" wrapText="1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2" fillId="0" borderId="0" xfId="0" applyNumberFormat="1" applyFont="1" applyFill="1" applyBorder="1" applyAlignment="1" applyProtection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quotePrefix="1" applyNumberFormat="1" applyFont="1" applyFill="1" applyBorder="1" applyAlignment="1" applyProtection="1">
      <alignment horizontal="center" wrapText="1"/>
    </xf>
    <xf numFmtId="0" fontId="6" fillId="7" borderId="2" xfId="0" applyNumberFormat="1" applyFont="1" applyFill="1" applyBorder="1" applyAlignment="1" applyProtection="1">
      <alignment horizontal="left" vertical="center" wrapText="1"/>
    </xf>
    <xf numFmtId="0" fontId="6" fillId="7" borderId="4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wrapText="1"/>
    </xf>
    <xf numFmtId="0" fontId="11" fillId="3" borderId="1" xfId="0" applyNumberFormat="1" applyFont="1" applyFill="1" applyBorder="1" applyAlignment="1" applyProtection="1">
      <alignment horizontal="left" vertical="center" wrapText="1"/>
    </xf>
    <xf numFmtId="0" fontId="9" fillId="3" borderId="2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wrapText="1"/>
    </xf>
    <xf numFmtId="0" fontId="17" fillId="0" borderId="0" xfId="0" applyNumberFormat="1" applyFont="1" applyFill="1" applyBorder="1" applyAlignment="1" applyProtection="1">
      <alignment wrapText="1"/>
    </xf>
    <xf numFmtId="0" fontId="6" fillId="7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8" fillId="7" borderId="2" xfId="0" applyFont="1" applyFill="1" applyBorder="1" applyAlignment="1">
      <alignment horizontal="left"/>
    </xf>
    <xf numFmtId="0" fontId="28" fillId="7" borderId="4" xfId="0" applyFont="1" applyFill="1" applyBorder="1" applyAlignment="1">
      <alignment horizontal="left"/>
    </xf>
    <xf numFmtId="0" fontId="25" fillId="0" borderId="7" xfId="0" quotePrefix="1" applyFont="1" applyBorder="1" applyAlignment="1">
      <alignment horizontal="center" vertical="center" wrapText="1"/>
    </xf>
    <xf numFmtId="0" fontId="25" fillId="0" borderId="8" xfId="0" quotePrefix="1" applyFont="1" applyBorder="1" applyAlignment="1">
      <alignment horizontal="center" vertical="center" wrapText="1"/>
    </xf>
    <xf numFmtId="0" fontId="25" fillId="0" borderId="9" xfId="0" quotePrefix="1" applyFont="1" applyBorder="1" applyAlignment="1">
      <alignment horizontal="center" vertical="center" wrapText="1"/>
    </xf>
    <xf numFmtId="0" fontId="25" fillId="4" borderId="11" xfId="0" applyFont="1" applyFill="1" applyBorder="1" applyAlignment="1">
      <alignment horizontal="center" vertical="center" wrapText="1"/>
    </xf>
    <xf numFmtId="0" fontId="25" fillId="4" borderId="0" xfId="0" applyFont="1" applyFill="1" applyBorder="1" applyAlignment="1">
      <alignment horizontal="center" vertical="center" wrapText="1"/>
    </xf>
    <xf numFmtId="0" fontId="25" fillId="4" borderId="12" xfId="0" applyFont="1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center" vertical="center" wrapText="1"/>
    </xf>
    <xf numFmtId="0" fontId="25" fillId="4" borderId="5" xfId="0" applyFont="1" applyFill="1" applyBorder="1" applyAlignment="1">
      <alignment horizontal="center" vertical="center" wrapText="1"/>
    </xf>
    <xf numFmtId="0" fontId="25" fillId="4" borderId="10" xfId="0" applyFont="1" applyFill="1" applyBorder="1" applyAlignment="1">
      <alignment horizontal="center" vertical="center" wrapText="1"/>
    </xf>
    <xf numFmtId="0" fontId="19" fillId="8" borderId="1" xfId="0" applyNumberFormat="1" applyFont="1" applyFill="1" applyBorder="1" applyAlignment="1" applyProtection="1">
      <alignment horizontal="left" vertical="center" wrapText="1"/>
    </xf>
    <xf numFmtId="0" fontId="19" fillId="8" borderId="2" xfId="0" applyNumberFormat="1" applyFont="1" applyFill="1" applyBorder="1" applyAlignment="1" applyProtection="1">
      <alignment horizontal="left" vertical="center" wrapText="1"/>
    </xf>
    <xf numFmtId="0" fontId="19" fillId="8" borderId="4" xfId="0" applyNumberFormat="1" applyFont="1" applyFill="1" applyBorder="1" applyAlignment="1" applyProtection="1">
      <alignment horizontal="left" vertical="center" wrapText="1"/>
    </xf>
    <xf numFmtId="0" fontId="18" fillId="2" borderId="1" xfId="0" applyNumberFormat="1" applyFont="1" applyFill="1" applyBorder="1" applyAlignment="1" applyProtection="1">
      <alignment horizontal="left" vertical="center" wrapText="1"/>
    </xf>
    <xf numFmtId="0" fontId="18" fillId="2" borderId="2" xfId="0" applyNumberFormat="1" applyFont="1" applyFill="1" applyBorder="1" applyAlignment="1" applyProtection="1">
      <alignment horizontal="left" vertical="center" wrapText="1"/>
    </xf>
    <xf numFmtId="0" fontId="18" fillId="2" borderId="4" xfId="0" applyNumberFormat="1" applyFont="1" applyFill="1" applyBorder="1" applyAlignment="1" applyProtection="1">
      <alignment horizontal="left" vertical="center" wrapText="1"/>
    </xf>
    <xf numFmtId="0" fontId="6" fillId="5" borderId="1" xfId="0" applyNumberFormat="1" applyFont="1" applyFill="1" applyBorder="1" applyAlignment="1" applyProtection="1">
      <alignment horizontal="left" vertical="center" wrapText="1"/>
    </xf>
    <xf numFmtId="0" fontId="6" fillId="5" borderId="2" xfId="0" applyNumberFormat="1" applyFont="1" applyFill="1" applyBorder="1" applyAlignment="1" applyProtection="1">
      <alignment horizontal="left" vertical="center" wrapText="1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6" fillId="6" borderId="1" xfId="0" applyNumberFormat="1" applyFont="1" applyFill="1" applyBorder="1" applyAlignment="1" applyProtection="1">
      <alignment horizontal="left" vertical="center" wrapText="1"/>
    </xf>
    <xf numFmtId="0" fontId="6" fillId="6" borderId="2" xfId="0" applyNumberFormat="1" applyFont="1" applyFill="1" applyBorder="1" applyAlignment="1" applyProtection="1">
      <alignment horizontal="left" vertical="center" wrapText="1"/>
    </xf>
    <xf numFmtId="0" fontId="6" fillId="6" borderId="4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19" fillId="8" borderId="1" xfId="0" applyFont="1" applyFill="1" applyBorder="1" applyAlignment="1">
      <alignment horizontal="left" vertical="center" wrapText="1"/>
    </xf>
    <xf numFmtId="0" fontId="19" fillId="8" borderId="2" xfId="0" applyFont="1" applyFill="1" applyBorder="1" applyAlignment="1">
      <alignment horizontal="left" vertical="center" wrapText="1"/>
    </xf>
    <xf numFmtId="0" fontId="19" fillId="8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  <xf numFmtId="0" fontId="6" fillId="5" borderId="1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4" fontId="3" fillId="6" borderId="3" xfId="0" applyNumberFormat="1" applyFont="1" applyFill="1" applyBorder="1" applyAlignment="1">
      <alignment horizontal="right"/>
    </xf>
    <xf numFmtId="4" fontId="3" fillId="5" borderId="3" xfId="0" applyNumberFormat="1" applyFont="1" applyFill="1" applyBorder="1" applyAlignment="1">
      <alignment horizontal="right"/>
    </xf>
    <xf numFmtId="4" fontId="6" fillId="8" borderId="3" xfId="0" applyNumberFormat="1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/>
    </xf>
    <xf numFmtId="4" fontId="3" fillId="2" borderId="4" xfId="0" applyNumberFormat="1" applyFont="1" applyFill="1" applyBorder="1" applyAlignment="1">
      <alignment horizontal="right"/>
    </xf>
    <xf numFmtId="4" fontId="6" fillId="8" borderId="4" xfId="0" applyNumberFormat="1" applyFont="1" applyFill="1" applyBorder="1" applyAlignment="1">
      <alignment horizontal="right"/>
    </xf>
    <xf numFmtId="4" fontId="3" fillId="2" borderId="3" xfId="0" applyNumberFormat="1" applyFont="1" applyFill="1" applyBorder="1" applyAlignment="1">
      <alignment horizontal="right"/>
    </xf>
    <xf numFmtId="4" fontId="3" fillId="5" borderId="4" xfId="0" applyNumberFormat="1" applyFont="1" applyFill="1" applyBorder="1" applyAlignment="1">
      <alignment horizontal="right"/>
    </xf>
    <xf numFmtId="4" fontId="6" fillId="2" borderId="4" xfId="0" applyNumberFormat="1" applyFont="1" applyFill="1" applyBorder="1" applyAlignment="1">
      <alignment horizontal="right"/>
    </xf>
  </cellXfs>
  <cellStyles count="3">
    <cellStyle name="Normal" xfId="0" builtinId="0"/>
    <cellStyle name="Normal 2" xfId="1" xr:uid="{A3A0E03D-EE1F-449B-91B1-433CC8204EBC}"/>
    <cellStyle name="Obično_1Prihodi-rashodi2004 2" xfId="2" xr:uid="{6DDA09E7-A5E0-41F8-A25C-4B57712BCC64}"/>
  </cellStyles>
  <dxfs count="0"/>
  <tableStyles count="0" defaultTableStyle="TableStyleMedium2" defaultPivotStyle="PivotStyleLight16"/>
  <colors>
    <mruColors>
      <color rgb="FFFFFFCC"/>
      <color rgb="FFB6CAF6"/>
      <color rgb="FFCCECFF"/>
      <color rgb="FFFFFFFF"/>
      <color rgb="FF66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3"/>
  <sheetViews>
    <sheetView tabSelected="1" workbookViewId="0">
      <selection activeCell="H20" sqref="H20"/>
    </sheetView>
  </sheetViews>
  <sheetFormatPr defaultRowHeight="15"/>
  <cols>
    <col min="1" max="1" width="4.42578125" customWidth="1"/>
    <col min="5" max="5" width="15.140625" customWidth="1"/>
    <col min="6" max="6" width="11.28515625" customWidth="1"/>
    <col min="7" max="11" width="17" customWidth="1"/>
  </cols>
  <sheetData>
    <row r="1" spans="1:11" s="100" customFormat="1" ht="15.75">
      <c r="A1" s="142" t="s">
        <v>119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s="100" customFormat="1" ht="15.75">
      <c r="A2" s="142" t="s">
        <v>146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s="100" customFormat="1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ht="49.5" customHeight="1">
      <c r="A4" s="145" t="s">
        <v>116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</row>
    <row r="5" spans="1:11" ht="12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98"/>
    </row>
    <row r="6" spans="1:11" ht="15.75" customHeight="1">
      <c r="A6" s="147" t="s">
        <v>25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spans="1:11" ht="15" customHeight="1">
      <c r="A7" s="26"/>
      <c r="B7" s="26"/>
      <c r="C7" s="26"/>
      <c r="D7" s="26"/>
      <c r="E7" s="26"/>
      <c r="F7" s="26"/>
      <c r="G7" s="26"/>
      <c r="H7" s="26"/>
      <c r="I7" s="26"/>
      <c r="J7" s="5"/>
      <c r="K7" s="98"/>
    </row>
    <row r="8" spans="1:11" s="45" customFormat="1" ht="15.75">
      <c r="A8" s="146" t="s">
        <v>115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1" s="45" customFormat="1" ht="23.25" customHeight="1">
      <c r="A9" s="144" t="s">
        <v>117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</row>
    <row r="10" spans="1:11" s="45" customFormat="1" ht="19.5" customHeight="1">
      <c r="A10" s="144" t="s">
        <v>118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</row>
    <row r="11" spans="1:11" s="45" customFormat="1" ht="12" customHeight="1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</row>
    <row r="12" spans="1:11" s="100" customFormat="1" ht="11.25" customHeight="1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</row>
    <row r="13" spans="1:11" ht="18" customHeight="1">
      <c r="A13" s="146" t="s">
        <v>112</v>
      </c>
      <c r="B13" s="146"/>
      <c r="C13" s="146"/>
      <c r="D13" s="146"/>
      <c r="E13" s="146"/>
      <c r="F13" s="146"/>
      <c r="G13" s="146"/>
      <c r="H13" s="146"/>
      <c r="I13" s="146"/>
      <c r="J13" s="146"/>
      <c r="K13" s="98"/>
    </row>
    <row r="14" spans="1:11" ht="18">
      <c r="A14" s="1"/>
      <c r="B14" s="2"/>
      <c r="C14" s="2"/>
      <c r="D14" s="2"/>
      <c r="E14" s="6"/>
      <c r="F14" s="6"/>
      <c r="G14" s="7"/>
      <c r="H14" s="7"/>
      <c r="I14" s="7"/>
      <c r="J14" s="7"/>
      <c r="K14" s="98" t="s">
        <v>100</v>
      </c>
    </row>
    <row r="15" spans="1:11" ht="25.5" customHeight="1">
      <c r="A15" s="131" t="s">
        <v>99</v>
      </c>
      <c r="B15" s="132"/>
      <c r="C15" s="132"/>
      <c r="D15" s="132"/>
      <c r="E15" s="132"/>
      <c r="F15" s="133"/>
      <c r="G15" s="79" t="s">
        <v>94</v>
      </c>
      <c r="H15" s="79" t="s">
        <v>95</v>
      </c>
      <c r="I15" s="79" t="s">
        <v>96</v>
      </c>
      <c r="J15" s="79" t="s">
        <v>97</v>
      </c>
      <c r="K15" s="79" t="s">
        <v>98</v>
      </c>
    </row>
    <row r="16" spans="1:11">
      <c r="A16" s="134"/>
      <c r="B16" s="135"/>
      <c r="C16" s="135"/>
      <c r="D16" s="135"/>
      <c r="E16" s="135"/>
      <c r="F16" s="136"/>
      <c r="G16" s="3" t="s">
        <v>70</v>
      </c>
      <c r="H16" s="3" t="s">
        <v>70</v>
      </c>
      <c r="I16" s="3" t="s">
        <v>70</v>
      </c>
      <c r="J16" s="3" t="s">
        <v>70</v>
      </c>
      <c r="K16" s="3" t="s">
        <v>70</v>
      </c>
    </row>
    <row r="17" spans="1:11">
      <c r="A17" s="152" t="s">
        <v>0</v>
      </c>
      <c r="B17" s="138"/>
      <c r="C17" s="138"/>
      <c r="D17" s="138"/>
      <c r="E17" s="153"/>
      <c r="F17" s="37"/>
      <c r="G17" s="30">
        <f>+G18+G19</f>
        <v>2282935</v>
      </c>
      <c r="H17" s="30">
        <f t="shared" ref="H17:K17" si="0">+H18+H19</f>
        <v>2504587</v>
      </c>
      <c r="I17" s="30">
        <f t="shared" si="0"/>
        <v>2790617</v>
      </c>
      <c r="J17" s="30">
        <f t="shared" si="0"/>
        <v>2926319</v>
      </c>
      <c r="K17" s="30">
        <f t="shared" si="0"/>
        <v>2902509</v>
      </c>
    </row>
    <row r="18" spans="1:11" ht="15" customHeight="1">
      <c r="A18" s="82">
        <v>6</v>
      </c>
      <c r="B18" s="125" t="s">
        <v>11</v>
      </c>
      <c r="C18" s="125"/>
      <c r="D18" s="125"/>
      <c r="E18" s="125"/>
      <c r="F18" s="126"/>
      <c r="G18" s="31">
        <f>+' Račun prihoda i rashoda'!E12</f>
        <v>2282935</v>
      </c>
      <c r="H18" s="31">
        <f>+' Račun prihoda i rashoda'!F12</f>
        <v>2504587</v>
      </c>
      <c r="I18" s="31">
        <f>+' Račun prihoda i rashoda'!G12</f>
        <v>2790617</v>
      </c>
      <c r="J18" s="31">
        <f>+' Račun prihoda i rashoda'!H12</f>
        <v>2926319</v>
      </c>
      <c r="K18" s="31">
        <f>+' Račun prihoda i rashoda'!I12</f>
        <v>2902509</v>
      </c>
    </row>
    <row r="19" spans="1:11" ht="15" customHeight="1">
      <c r="A19" s="82">
        <v>7</v>
      </c>
      <c r="B19" s="125" t="s">
        <v>12</v>
      </c>
      <c r="C19" s="125"/>
      <c r="D19" s="125"/>
      <c r="E19" s="125"/>
      <c r="F19" s="126"/>
      <c r="G19" s="31">
        <f>+' Račun prihoda i rashoda'!E25</f>
        <v>0</v>
      </c>
      <c r="H19" s="31">
        <f>+' Račun prihoda i rashoda'!F25</f>
        <v>0</v>
      </c>
      <c r="I19" s="31">
        <f>+' Račun prihoda i rashoda'!G25</f>
        <v>0</v>
      </c>
      <c r="J19" s="31">
        <f>+' Račun prihoda i rashoda'!H25</f>
        <v>0</v>
      </c>
      <c r="K19" s="31">
        <f>+' Račun prihoda i rashoda'!I25</f>
        <v>0</v>
      </c>
    </row>
    <row r="20" spans="1:11">
      <c r="A20" s="127" t="s">
        <v>2</v>
      </c>
      <c r="B20" s="128"/>
      <c r="C20" s="128"/>
      <c r="D20" s="128"/>
      <c r="E20" s="128"/>
      <c r="F20" s="129"/>
      <c r="G20" s="30">
        <f>+G21+G22</f>
        <v>2257395.6500000004</v>
      </c>
      <c r="H20" s="30">
        <f t="shared" ref="H20:K20" si="1">+H21+H22</f>
        <v>2546162.3200000003</v>
      </c>
      <c r="I20" s="30">
        <f t="shared" si="1"/>
        <v>2816617</v>
      </c>
      <c r="J20" s="30">
        <f t="shared" si="1"/>
        <v>2926319</v>
      </c>
      <c r="K20" s="30">
        <f t="shared" si="1"/>
        <v>2902509</v>
      </c>
    </row>
    <row r="21" spans="1:11" ht="15" customHeight="1">
      <c r="A21" s="82">
        <v>3</v>
      </c>
      <c r="B21" s="130" t="s">
        <v>15</v>
      </c>
      <c r="C21" s="125"/>
      <c r="D21" s="125"/>
      <c r="E21" s="125"/>
      <c r="F21" s="126"/>
      <c r="G21" s="31">
        <f>+' Račun prihoda i rashoda'!E34</f>
        <v>2228529.7000000002</v>
      </c>
      <c r="H21" s="31">
        <f>+' Račun prihoda i rashoda'!F34</f>
        <v>2511241.1</v>
      </c>
      <c r="I21" s="31">
        <f>+' Račun prihoda i rashoda'!G34</f>
        <v>2794452</v>
      </c>
      <c r="J21" s="31">
        <f>+' Račun prihoda i rashoda'!H34</f>
        <v>2905396</v>
      </c>
      <c r="K21" s="31">
        <f>+' Račun prihoda i rashoda'!I34</f>
        <v>2881585</v>
      </c>
    </row>
    <row r="22" spans="1:11" ht="15" customHeight="1">
      <c r="A22" s="82">
        <v>4</v>
      </c>
      <c r="B22" s="130" t="s">
        <v>17</v>
      </c>
      <c r="C22" s="125"/>
      <c r="D22" s="125"/>
      <c r="E22" s="125"/>
      <c r="F22" s="126"/>
      <c r="G22" s="31">
        <f>+' Račun prihoda i rashoda'!E50</f>
        <v>28865.949999999997</v>
      </c>
      <c r="H22" s="31">
        <f>+' Račun prihoda i rashoda'!F50</f>
        <v>34921.22</v>
      </c>
      <c r="I22" s="31">
        <f>+' Račun prihoda i rashoda'!G50</f>
        <v>22165</v>
      </c>
      <c r="J22" s="31">
        <f>+' Račun prihoda i rashoda'!H50</f>
        <v>20923</v>
      </c>
      <c r="K22" s="31">
        <f>+' Račun prihoda i rashoda'!I50</f>
        <v>20924</v>
      </c>
    </row>
    <row r="23" spans="1:11">
      <c r="A23" s="137" t="s">
        <v>3</v>
      </c>
      <c r="B23" s="138"/>
      <c r="C23" s="138"/>
      <c r="D23" s="138"/>
      <c r="E23" s="138"/>
      <c r="F23" s="36"/>
      <c r="G23" s="30">
        <f>+G17-G20</f>
        <v>25539.349999999627</v>
      </c>
      <c r="H23" s="30">
        <f t="shared" ref="H23:K23" si="2">+H17-H20</f>
        <v>-41575.320000000298</v>
      </c>
      <c r="I23" s="30">
        <f t="shared" si="2"/>
        <v>-26000</v>
      </c>
      <c r="J23" s="30">
        <f t="shared" si="2"/>
        <v>0</v>
      </c>
      <c r="K23" s="30">
        <f t="shared" si="2"/>
        <v>0</v>
      </c>
    </row>
    <row r="24" spans="1:11" ht="18">
      <c r="A24" s="4"/>
      <c r="B24" s="8"/>
      <c r="C24" s="8"/>
      <c r="D24" s="8"/>
      <c r="E24" s="8"/>
      <c r="F24" s="24"/>
      <c r="G24" s="24"/>
      <c r="H24" s="24"/>
      <c r="I24" s="25"/>
      <c r="J24" s="25"/>
    </row>
    <row r="25" spans="1:11" ht="25.5" customHeight="1">
      <c r="A25" s="131" t="s">
        <v>99</v>
      </c>
      <c r="B25" s="132"/>
      <c r="C25" s="132"/>
      <c r="D25" s="132"/>
      <c r="E25" s="132"/>
      <c r="F25" s="133"/>
      <c r="G25" s="79" t="s">
        <v>94</v>
      </c>
      <c r="H25" s="79" t="s">
        <v>95</v>
      </c>
      <c r="I25" s="79" t="s">
        <v>96</v>
      </c>
      <c r="J25" s="79" t="s">
        <v>97</v>
      </c>
      <c r="K25" s="79" t="s">
        <v>98</v>
      </c>
    </row>
    <row r="26" spans="1:11">
      <c r="A26" s="134"/>
      <c r="B26" s="135"/>
      <c r="C26" s="135"/>
      <c r="D26" s="135"/>
      <c r="E26" s="135"/>
      <c r="F26" s="136"/>
      <c r="G26" s="3" t="s">
        <v>69</v>
      </c>
      <c r="H26" s="3" t="s">
        <v>69</v>
      </c>
      <c r="I26" s="3" t="s">
        <v>69</v>
      </c>
      <c r="J26" s="3" t="s">
        <v>69</v>
      </c>
      <c r="K26" s="3" t="s">
        <v>69</v>
      </c>
    </row>
    <row r="27" spans="1:11">
      <c r="A27" s="152" t="s">
        <v>0</v>
      </c>
      <c r="B27" s="138"/>
      <c r="C27" s="138"/>
      <c r="D27" s="138"/>
      <c r="E27" s="153"/>
      <c r="F27" s="81"/>
      <c r="G27" s="30">
        <f>+G28+G29</f>
        <v>17200772</v>
      </c>
      <c r="H27" s="30">
        <f t="shared" ref="H27" si="3">+H28+H29</f>
        <v>18870814</v>
      </c>
      <c r="I27" s="30">
        <f t="shared" ref="I27" si="4">+I28+I29</f>
        <v>21025902</v>
      </c>
      <c r="J27" s="30">
        <f t="shared" ref="J27" si="5">+J28+J29</f>
        <v>22048350</v>
      </c>
      <c r="K27" s="30">
        <f t="shared" ref="K27" si="6">+K28+K29</f>
        <v>21868954</v>
      </c>
    </row>
    <row r="28" spans="1:11" ht="15" customHeight="1">
      <c r="A28" s="82">
        <v>6</v>
      </c>
      <c r="B28" s="125" t="s">
        <v>11</v>
      </c>
      <c r="C28" s="125"/>
      <c r="D28" s="125"/>
      <c r="E28" s="125"/>
      <c r="F28" s="126"/>
      <c r="G28" s="31">
        <v>17200772</v>
      </c>
      <c r="H28" s="31">
        <v>18870814</v>
      </c>
      <c r="I28" s="31">
        <v>21025902</v>
      </c>
      <c r="J28" s="31">
        <v>22048350</v>
      </c>
      <c r="K28" s="31">
        <v>21868954</v>
      </c>
    </row>
    <row r="29" spans="1:11" ht="15" customHeight="1">
      <c r="A29" s="82">
        <v>7</v>
      </c>
      <c r="B29" s="125" t="s">
        <v>12</v>
      </c>
      <c r="C29" s="125"/>
      <c r="D29" s="125"/>
      <c r="E29" s="125"/>
      <c r="F29" s="126"/>
      <c r="G29" s="31">
        <v>0</v>
      </c>
      <c r="H29" s="31">
        <v>0</v>
      </c>
      <c r="I29" s="31">
        <v>0</v>
      </c>
      <c r="J29" s="31">
        <v>0</v>
      </c>
      <c r="K29" s="31">
        <v>0</v>
      </c>
    </row>
    <row r="30" spans="1:11">
      <c r="A30" s="127" t="s">
        <v>2</v>
      </c>
      <c r="B30" s="128"/>
      <c r="C30" s="128"/>
      <c r="D30" s="128"/>
      <c r="E30" s="128"/>
      <c r="F30" s="129"/>
      <c r="G30" s="30">
        <f>+G31+G32</f>
        <v>17008346</v>
      </c>
      <c r="H30" s="30">
        <f t="shared" ref="H30" si="7">+H31+H32</f>
        <v>19184060</v>
      </c>
      <c r="I30" s="30">
        <f t="shared" ref="I30" si="8">+I31+I32</f>
        <v>21221802</v>
      </c>
      <c r="J30" s="30">
        <f t="shared" ref="J30" si="9">+J31+J32</f>
        <v>22048350</v>
      </c>
      <c r="K30" s="30">
        <f t="shared" ref="K30" si="10">+K31+K32</f>
        <v>21868954</v>
      </c>
    </row>
    <row r="31" spans="1:11" ht="15" customHeight="1">
      <c r="A31" s="82">
        <v>3</v>
      </c>
      <c r="B31" s="130" t="s">
        <v>15</v>
      </c>
      <c r="C31" s="125"/>
      <c r="D31" s="125"/>
      <c r="E31" s="125"/>
      <c r="F31" s="126"/>
      <c r="G31" s="31">
        <v>16790856</v>
      </c>
      <c r="H31" s="31">
        <v>18920946</v>
      </c>
      <c r="I31" s="31">
        <v>21054802</v>
      </c>
      <c r="J31" s="31">
        <v>21890706</v>
      </c>
      <c r="K31" s="31">
        <v>21711302</v>
      </c>
    </row>
    <row r="32" spans="1:11" ht="15" customHeight="1">
      <c r="A32" s="82">
        <v>4</v>
      </c>
      <c r="B32" s="130" t="s">
        <v>17</v>
      </c>
      <c r="C32" s="125"/>
      <c r="D32" s="125"/>
      <c r="E32" s="125"/>
      <c r="F32" s="126"/>
      <c r="G32" s="31">
        <v>217490</v>
      </c>
      <c r="H32" s="31">
        <v>263114</v>
      </c>
      <c r="I32" s="31">
        <v>167000</v>
      </c>
      <c r="J32" s="31">
        <v>157644</v>
      </c>
      <c r="K32" s="31">
        <v>157652</v>
      </c>
    </row>
    <row r="33" spans="1:11">
      <c r="A33" s="137" t="s">
        <v>3</v>
      </c>
      <c r="B33" s="138"/>
      <c r="C33" s="138"/>
      <c r="D33" s="138"/>
      <c r="E33" s="138"/>
      <c r="F33" s="80"/>
      <c r="G33" s="30">
        <f>+G27-G30</f>
        <v>192426</v>
      </c>
      <c r="H33" s="30">
        <f t="shared" ref="H33:K33" si="11">+H27-H30</f>
        <v>-313246</v>
      </c>
      <c r="I33" s="30">
        <f t="shared" si="11"/>
        <v>-195900</v>
      </c>
      <c r="J33" s="30">
        <f t="shared" si="11"/>
        <v>0</v>
      </c>
      <c r="K33" s="30">
        <f t="shared" si="11"/>
        <v>0</v>
      </c>
    </row>
    <row r="34" spans="1:11" s="59" customFormat="1">
      <c r="A34" s="88"/>
      <c r="B34" s="89"/>
      <c r="C34" s="89"/>
      <c r="D34" s="89"/>
      <c r="E34" s="89"/>
      <c r="F34" s="89"/>
      <c r="G34" s="90"/>
      <c r="H34" s="90"/>
      <c r="I34" s="90"/>
      <c r="J34" s="90"/>
      <c r="K34" s="90"/>
    </row>
    <row r="35" spans="1:11" s="59" customFormat="1">
      <c r="A35" s="88"/>
      <c r="B35" s="89"/>
      <c r="C35" s="89"/>
      <c r="D35" s="89"/>
      <c r="E35" s="89"/>
      <c r="F35" s="89"/>
      <c r="G35" s="90"/>
      <c r="H35" s="90"/>
      <c r="I35" s="90"/>
      <c r="J35" s="90"/>
      <c r="K35" s="90"/>
    </row>
    <row r="36" spans="1:11" ht="18" customHeight="1">
      <c r="A36" s="146" t="s">
        <v>113</v>
      </c>
      <c r="B36" s="151"/>
      <c r="C36" s="151"/>
      <c r="D36" s="151"/>
      <c r="E36" s="151"/>
      <c r="F36" s="151"/>
      <c r="G36" s="151"/>
      <c r="H36" s="151"/>
      <c r="I36" s="151"/>
      <c r="J36" s="151"/>
    </row>
    <row r="37" spans="1:11" ht="18">
      <c r="A37" s="26"/>
      <c r="B37" s="24"/>
      <c r="C37" s="24"/>
      <c r="D37" s="24"/>
      <c r="E37" s="24"/>
      <c r="F37" s="24"/>
      <c r="G37" s="24"/>
      <c r="H37" s="24"/>
      <c r="I37" s="25"/>
      <c r="J37" s="25"/>
      <c r="K37" t="s">
        <v>100</v>
      </c>
    </row>
    <row r="38" spans="1:11" ht="25.5" customHeight="1">
      <c r="A38" s="131" t="s">
        <v>99</v>
      </c>
      <c r="B38" s="132"/>
      <c r="C38" s="132"/>
      <c r="D38" s="132"/>
      <c r="E38" s="132"/>
      <c r="F38" s="133"/>
      <c r="G38" s="79" t="s">
        <v>94</v>
      </c>
      <c r="H38" s="79" t="s">
        <v>95</v>
      </c>
      <c r="I38" s="79" t="s">
        <v>96</v>
      </c>
      <c r="J38" s="79" t="s">
        <v>97</v>
      </c>
      <c r="K38" s="79" t="s">
        <v>98</v>
      </c>
    </row>
    <row r="39" spans="1:11">
      <c r="A39" s="134"/>
      <c r="B39" s="135"/>
      <c r="C39" s="135"/>
      <c r="D39" s="135"/>
      <c r="E39" s="135"/>
      <c r="F39" s="136"/>
      <c r="G39" s="3" t="s">
        <v>70</v>
      </c>
      <c r="H39" s="3" t="s">
        <v>70</v>
      </c>
      <c r="I39" s="3" t="s">
        <v>70</v>
      </c>
      <c r="J39" s="3" t="s">
        <v>70</v>
      </c>
      <c r="K39" s="3" t="s">
        <v>70</v>
      </c>
    </row>
    <row r="40" spans="1:11" ht="15.75" customHeight="1">
      <c r="A40" s="82">
        <v>8</v>
      </c>
      <c r="B40" s="125" t="s">
        <v>22</v>
      </c>
      <c r="C40" s="125"/>
      <c r="D40" s="125"/>
      <c r="E40" s="125"/>
      <c r="F40" s="126"/>
      <c r="G40" s="32">
        <v>0</v>
      </c>
      <c r="H40" s="32">
        <v>0</v>
      </c>
      <c r="I40" s="32">
        <v>0</v>
      </c>
      <c r="J40" s="32">
        <v>0</v>
      </c>
      <c r="K40" s="32">
        <v>0</v>
      </c>
    </row>
    <row r="41" spans="1:11" ht="15.75" customHeight="1">
      <c r="A41" s="82">
        <v>5</v>
      </c>
      <c r="B41" s="125" t="s">
        <v>23</v>
      </c>
      <c r="C41" s="125"/>
      <c r="D41" s="125"/>
      <c r="E41" s="125"/>
      <c r="F41" s="126"/>
      <c r="G41" s="32">
        <v>0</v>
      </c>
      <c r="H41" s="32">
        <v>0</v>
      </c>
      <c r="I41" s="32">
        <v>0</v>
      </c>
      <c r="J41" s="32">
        <v>0</v>
      </c>
      <c r="K41" s="32">
        <v>0</v>
      </c>
    </row>
    <row r="42" spans="1:11">
      <c r="A42" s="137" t="s">
        <v>4</v>
      </c>
      <c r="B42" s="138"/>
      <c r="C42" s="138"/>
      <c r="D42" s="138"/>
      <c r="E42" s="138"/>
      <c r="F42" s="36"/>
      <c r="G42" s="30">
        <f>+G40-G41</f>
        <v>0</v>
      </c>
      <c r="H42" s="30">
        <f t="shared" ref="H42:K42" si="12">+H40-H41</f>
        <v>0</v>
      </c>
      <c r="I42" s="30">
        <f t="shared" si="12"/>
        <v>0</v>
      </c>
      <c r="J42" s="30">
        <f t="shared" si="12"/>
        <v>0</v>
      </c>
      <c r="K42" s="30">
        <f t="shared" si="12"/>
        <v>0</v>
      </c>
    </row>
    <row r="43" spans="1:11" ht="18">
      <c r="A43" s="23"/>
      <c r="B43" s="24"/>
      <c r="C43" s="24"/>
      <c r="D43" s="24"/>
      <c r="E43" s="24"/>
      <c r="F43" s="24"/>
      <c r="G43" s="24"/>
      <c r="H43" s="24"/>
      <c r="I43" s="25"/>
      <c r="J43" s="25"/>
    </row>
    <row r="44" spans="1:11" ht="25.5" customHeight="1">
      <c r="A44" s="131" t="s">
        <v>99</v>
      </c>
      <c r="B44" s="132"/>
      <c r="C44" s="132"/>
      <c r="D44" s="132"/>
      <c r="E44" s="132"/>
      <c r="F44" s="133"/>
      <c r="G44" s="79" t="s">
        <v>94</v>
      </c>
      <c r="H44" s="79" t="s">
        <v>95</v>
      </c>
      <c r="I44" s="79" t="s">
        <v>96</v>
      </c>
      <c r="J44" s="79" t="s">
        <v>97</v>
      </c>
      <c r="K44" s="79" t="s">
        <v>98</v>
      </c>
    </row>
    <row r="45" spans="1:11">
      <c r="A45" s="134"/>
      <c r="B45" s="135"/>
      <c r="C45" s="135"/>
      <c r="D45" s="135"/>
      <c r="E45" s="135"/>
      <c r="F45" s="136"/>
      <c r="G45" s="3" t="s">
        <v>69</v>
      </c>
      <c r="H45" s="3" t="s">
        <v>69</v>
      </c>
      <c r="I45" s="3" t="s">
        <v>69</v>
      </c>
      <c r="J45" s="3" t="s">
        <v>69</v>
      </c>
      <c r="K45" s="3" t="s">
        <v>69</v>
      </c>
    </row>
    <row r="46" spans="1:11" ht="15.75" customHeight="1">
      <c r="A46" s="82">
        <v>8</v>
      </c>
      <c r="B46" s="125" t="s">
        <v>22</v>
      </c>
      <c r="C46" s="125"/>
      <c r="D46" s="125"/>
      <c r="E46" s="125"/>
      <c r="F46" s="126"/>
      <c r="G46" s="32">
        <v>0</v>
      </c>
      <c r="H46" s="32">
        <v>0</v>
      </c>
      <c r="I46" s="32">
        <v>0</v>
      </c>
      <c r="J46" s="32">
        <v>0</v>
      </c>
      <c r="K46" s="32">
        <v>0</v>
      </c>
    </row>
    <row r="47" spans="1:11" ht="15.75" customHeight="1">
      <c r="A47" s="82">
        <v>5</v>
      </c>
      <c r="B47" s="125" t="s">
        <v>23</v>
      </c>
      <c r="C47" s="125"/>
      <c r="D47" s="125"/>
      <c r="E47" s="125"/>
      <c r="F47" s="126"/>
      <c r="G47" s="32">
        <v>0</v>
      </c>
      <c r="H47" s="32">
        <v>0</v>
      </c>
      <c r="I47" s="32">
        <v>0</v>
      </c>
      <c r="J47" s="32">
        <v>0</v>
      </c>
      <c r="K47" s="32">
        <v>0</v>
      </c>
    </row>
    <row r="48" spans="1:11">
      <c r="A48" s="137" t="s">
        <v>4</v>
      </c>
      <c r="B48" s="138"/>
      <c r="C48" s="138"/>
      <c r="D48" s="138"/>
      <c r="E48" s="138"/>
      <c r="F48" s="80"/>
      <c r="G48" s="30">
        <f>+G46-G47</f>
        <v>0</v>
      </c>
      <c r="H48" s="30">
        <f t="shared" ref="H48" si="13">+H46-H47</f>
        <v>0</v>
      </c>
      <c r="I48" s="30">
        <f t="shared" ref="I48" si="14">+I46-I47</f>
        <v>0</v>
      </c>
      <c r="J48" s="30">
        <f t="shared" ref="J48" si="15">+J46-J47</f>
        <v>0</v>
      </c>
      <c r="K48" s="30">
        <f t="shared" ref="K48" si="16">+K46-K47</f>
        <v>0</v>
      </c>
    </row>
    <row r="49" spans="1:11" s="59" customFormat="1">
      <c r="A49" s="88"/>
      <c r="B49" s="89"/>
      <c r="C49" s="89"/>
      <c r="D49" s="89"/>
      <c r="E49" s="89"/>
      <c r="F49" s="89"/>
      <c r="G49" s="90"/>
      <c r="H49" s="90"/>
      <c r="I49" s="90"/>
      <c r="J49" s="90"/>
      <c r="K49" s="90"/>
    </row>
    <row r="50" spans="1:11" s="59" customFormat="1">
      <c r="A50" s="88"/>
      <c r="B50" s="89"/>
      <c r="C50" s="89"/>
      <c r="D50" s="89"/>
      <c r="E50" s="89"/>
      <c r="F50" s="89"/>
      <c r="G50" s="90"/>
      <c r="H50" s="90"/>
      <c r="I50" s="90"/>
      <c r="J50" s="90"/>
      <c r="K50" s="90"/>
    </row>
    <row r="51" spans="1:11" ht="18" customHeight="1">
      <c r="A51" s="146" t="s">
        <v>38</v>
      </c>
      <c r="B51" s="151"/>
      <c r="C51" s="151"/>
      <c r="D51" s="151"/>
      <c r="E51" s="151"/>
      <c r="F51" s="151"/>
      <c r="G51" s="151"/>
      <c r="H51" s="151"/>
      <c r="I51" s="151"/>
      <c r="J51" s="151"/>
    </row>
    <row r="52" spans="1:11" ht="18">
      <c r="A52" s="23"/>
      <c r="B52" s="24"/>
      <c r="C52" s="24"/>
      <c r="D52" s="24"/>
      <c r="E52" s="24"/>
      <c r="F52" s="24"/>
      <c r="G52" s="24"/>
      <c r="H52" s="24"/>
      <c r="I52" s="25"/>
      <c r="J52" s="25"/>
    </row>
    <row r="53" spans="1:11" ht="25.5" customHeight="1">
      <c r="A53" s="131" t="s">
        <v>99</v>
      </c>
      <c r="B53" s="132"/>
      <c r="C53" s="132"/>
      <c r="D53" s="132"/>
      <c r="E53" s="132"/>
      <c r="F53" s="133"/>
      <c r="G53" s="79" t="s">
        <v>94</v>
      </c>
      <c r="H53" s="79" t="s">
        <v>95</v>
      </c>
      <c r="I53" s="79" t="s">
        <v>96</v>
      </c>
      <c r="J53" s="79" t="s">
        <v>97</v>
      </c>
      <c r="K53" s="79" t="s">
        <v>98</v>
      </c>
    </row>
    <row r="54" spans="1:11">
      <c r="A54" s="134"/>
      <c r="B54" s="135"/>
      <c r="C54" s="135"/>
      <c r="D54" s="135"/>
      <c r="E54" s="135"/>
      <c r="F54" s="136"/>
      <c r="G54" s="3" t="s">
        <v>70</v>
      </c>
      <c r="H54" s="3" t="s">
        <v>70</v>
      </c>
      <c r="I54" s="3" t="s">
        <v>70</v>
      </c>
      <c r="J54" s="3" t="s">
        <v>70</v>
      </c>
      <c r="K54" s="3" t="s">
        <v>70</v>
      </c>
    </row>
    <row r="55" spans="1:11" ht="25.5" customHeight="1">
      <c r="A55" s="139" t="s">
        <v>29</v>
      </c>
      <c r="B55" s="140"/>
      <c r="C55" s="140"/>
      <c r="D55" s="140"/>
      <c r="E55" s="140"/>
      <c r="F55" s="141"/>
      <c r="G55" s="33">
        <f>+G63/7.5345</f>
        <v>16035.569712655119</v>
      </c>
      <c r="H55" s="33">
        <f>+H63/7.5345</f>
        <v>41574.839737208837</v>
      </c>
      <c r="I55" s="33"/>
      <c r="J55" s="33"/>
      <c r="K55" s="34"/>
    </row>
    <row r="56" spans="1:11" ht="25.5" customHeight="1">
      <c r="A56" s="83">
        <v>9</v>
      </c>
      <c r="B56" s="149" t="s">
        <v>101</v>
      </c>
      <c r="C56" s="149"/>
      <c r="D56" s="149"/>
      <c r="E56" s="149"/>
      <c r="F56" s="150"/>
      <c r="G56" s="91">
        <f>+G64/7.5345</f>
        <v>16035.569712655119</v>
      </c>
      <c r="H56" s="91">
        <f>+H55</f>
        <v>41574.839737208837</v>
      </c>
      <c r="I56" s="91">
        <v>26000</v>
      </c>
      <c r="J56" s="91"/>
      <c r="K56" s="92"/>
    </row>
    <row r="57" spans="1:11" ht="25.5" customHeight="1">
      <c r="A57" s="83">
        <v>9</v>
      </c>
      <c r="B57" s="149" t="s">
        <v>102</v>
      </c>
      <c r="C57" s="149"/>
      <c r="D57" s="149"/>
      <c r="E57" s="149"/>
      <c r="F57" s="150"/>
      <c r="G57" s="91"/>
      <c r="H57" s="91"/>
      <c r="I57" s="91"/>
      <c r="J57" s="91"/>
      <c r="K57" s="92"/>
    </row>
    <row r="58" spans="1:11" ht="30" customHeight="1">
      <c r="A58" s="122" t="s">
        <v>103</v>
      </c>
      <c r="B58" s="123"/>
      <c r="C58" s="123"/>
      <c r="D58" s="123"/>
      <c r="E58" s="123"/>
      <c r="F58" s="124"/>
      <c r="G58" s="35">
        <f>+G56-G57</f>
        <v>16035.569712655119</v>
      </c>
      <c r="H58" s="35">
        <f t="shared" ref="H58:K58" si="17">+H56-H57</f>
        <v>41574.839737208837</v>
      </c>
      <c r="I58" s="35">
        <f t="shared" si="17"/>
        <v>26000</v>
      </c>
      <c r="J58" s="35">
        <f t="shared" si="17"/>
        <v>0</v>
      </c>
      <c r="K58" s="35">
        <f t="shared" si="17"/>
        <v>0</v>
      </c>
    </row>
    <row r="59" spans="1:11" s="95" customFormat="1" ht="21" customHeight="1">
      <c r="A59" s="93"/>
      <c r="B59" s="93"/>
      <c r="C59" s="93"/>
      <c r="D59" s="93"/>
      <c r="E59" s="93"/>
      <c r="F59" s="93"/>
      <c r="G59" s="94"/>
      <c r="H59" s="94"/>
      <c r="I59" s="94"/>
      <c r="J59" s="94"/>
      <c r="K59" s="94"/>
    </row>
    <row r="60" spans="1:11" ht="19.5" customHeight="1">
      <c r="A60" s="42"/>
      <c r="B60" s="43"/>
      <c r="C60" s="43"/>
      <c r="D60" s="43"/>
      <c r="E60" s="43"/>
      <c r="F60" s="43"/>
      <c r="G60" s="44"/>
      <c r="H60" s="44"/>
      <c r="I60" s="44"/>
      <c r="J60" s="44"/>
    </row>
    <row r="61" spans="1:11" ht="25.5" customHeight="1">
      <c r="A61" s="131" t="s">
        <v>99</v>
      </c>
      <c r="B61" s="132"/>
      <c r="C61" s="132"/>
      <c r="D61" s="132"/>
      <c r="E61" s="132"/>
      <c r="F61" s="133"/>
      <c r="G61" s="79" t="s">
        <v>94</v>
      </c>
      <c r="H61" s="79" t="s">
        <v>95</v>
      </c>
      <c r="I61" s="79" t="s">
        <v>96</v>
      </c>
      <c r="J61" s="79" t="s">
        <v>97</v>
      </c>
      <c r="K61" s="79" t="s">
        <v>98</v>
      </c>
    </row>
    <row r="62" spans="1:11">
      <c r="A62" s="134"/>
      <c r="B62" s="135"/>
      <c r="C62" s="135"/>
      <c r="D62" s="135"/>
      <c r="E62" s="135"/>
      <c r="F62" s="136"/>
      <c r="G62" s="3" t="s">
        <v>69</v>
      </c>
      <c r="H62" s="3" t="s">
        <v>69</v>
      </c>
      <c r="I62" s="3" t="s">
        <v>69</v>
      </c>
      <c r="J62" s="3" t="s">
        <v>69</v>
      </c>
      <c r="K62" s="3" t="s">
        <v>69</v>
      </c>
    </row>
    <row r="63" spans="1:11" ht="25.5" customHeight="1">
      <c r="A63" s="139" t="s">
        <v>29</v>
      </c>
      <c r="B63" s="140"/>
      <c r="C63" s="140"/>
      <c r="D63" s="140"/>
      <c r="E63" s="140"/>
      <c r="F63" s="141"/>
      <c r="G63" s="33">
        <v>120820</v>
      </c>
      <c r="H63" s="33">
        <f>120820+192425.63</f>
        <v>313245.63</v>
      </c>
      <c r="I63" s="33"/>
      <c r="J63" s="33">
        <v>0</v>
      </c>
      <c r="K63" s="34">
        <v>0</v>
      </c>
    </row>
    <row r="64" spans="1:11" ht="25.5" customHeight="1">
      <c r="A64" s="83">
        <v>9</v>
      </c>
      <c r="B64" s="149" t="s">
        <v>101</v>
      </c>
      <c r="C64" s="149"/>
      <c r="D64" s="149"/>
      <c r="E64" s="149"/>
      <c r="F64" s="150"/>
      <c r="G64" s="91">
        <v>120820</v>
      </c>
      <c r="H64" s="91">
        <f>+H63</f>
        <v>313245.63</v>
      </c>
      <c r="I64" s="91">
        <v>195900</v>
      </c>
      <c r="J64" s="91"/>
      <c r="K64" s="92"/>
    </row>
    <row r="65" spans="1:11" ht="25.5" customHeight="1">
      <c r="A65" s="83">
        <v>9</v>
      </c>
      <c r="B65" s="149" t="s">
        <v>102</v>
      </c>
      <c r="C65" s="149"/>
      <c r="D65" s="149"/>
      <c r="E65" s="149"/>
      <c r="F65" s="150"/>
      <c r="G65" s="91"/>
      <c r="H65" s="91"/>
      <c r="I65" s="91"/>
      <c r="J65" s="91"/>
      <c r="K65" s="92"/>
    </row>
    <row r="66" spans="1:11" ht="30" customHeight="1">
      <c r="A66" s="122" t="s">
        <v>103</v>
      </c>
      <c r="B66" s="123"/>
      <c r="C66" s="123"/>
      <c r="D66" s="123"/>
      <c r="E66" s="123"/>
      <c r="F66" s="124"/>
      <c r="G66" s="35">
        <f>+G64-G65</f>
        <v>120820</v>
      </c>
      <c r="H66" s="35">
        <f t="shared" ref="H66:K66" si="18">+H64-H65</f>
        <v>313245.63</v>
      </c>
      <c r="I66" s="35">
        <f t="shared" si="18"/>
        <v>195900</v>
      </c>
      <c r="J66" s="35">
        <f t="shared" si="18"/>
        <v>0</v>
      </c>
      <c r="K66" s="35">
        <f t="shared" si="18"/>
        <v>0</v>
      </c>
    </row>
    <row r="67" spans="1:11" ht="17.25" customHeight="1">
      <c r="A67" s="18"/>
      <c r="B67" s="19"/>
      <c r="C67" s="19"/>
      <c r="D67" s="19"/>
      <c r="E67" s="19"/>
      <c r="F67" s="19"/>
      <c r="G67" s="20"/>
      <c r="H67" s="20"/>
      <c r="I67" s="20"/>
      <c r="J67" s="20"/>
    </row>
    <row r="68" spans="1:11" ht="17.25" customHeight="1">
      <c r="A68" s="18"/>
      <c r="B68" s="19"/>
      <c r="C68" s="19"/>
      <c r="D68" s="19"/>
      <c r="E68" s="19"/>
      <c r="F68" s="19"/>
      <c r="G68" s="20"/>
      <c r="H68" s="20"/>
      <c r="I68" s="20"/>
      <c r="J68" s="20"/>
    </row>
    <row r="69" spans="1:11" ht="17.25" customHeight="1">
      <c r="A69" s="18"/>
      <c r="B69" s="19"/>
      <c r="C69" s="19"/>
      <c r="D69" s="19"/>
      <c r="E69" s="19"/>
      <c r="F69" s="19"/>
      <c r="G69" s="20"/>
      <c r="H69" s="20"/>
      <c r="I69" s="20"/>
      <c r="J69" s="20"/>
    </row>
    <row r="70" spans="1:11" ht="17.25" customHeight="1">
      <c r="A70" s="148" t="s">
        <v>114</v>
      </c>
      <c r="B70" s="148"/>
      <c r="C70" s="148"/>
      <c r="D70" s="148"/>
      <c r="E70" s="148"/>
      <c r="F70" s="148"/>
      <c r="G70" s="148"/>
      <c r="H70" s="148"/>
      <c r="I70" s="148"/>
      <c r="J70" s="148"/>
      <c r="K70" s="148"/>
    </row>
    <row r="71" spans="1:11" ht="17.25" customHeight="1">
      <c r="A71" s="18"/>
      <c r="B71" s="19"/>
      <c r="C71" s="19"/>
      <c r="D71" s="19"/>
      <c r="E71" s="19"/>
      <c r="F71" s="19"/>
      <c r="G71" s="20"/>
      <c r="H71" s="20"/>
      <c r="I71" s="20"/>
      <c r="J71" s="20"/>
    </row>
    <row r="72" spans="1:11" ht="17.25" customHeight="1">
      <c r="A72" s="18"/>
      <c r="B72" s="19"/>
      <c r="C72" s="19"/>
      <c r="D72" s="19"/>
      <c r="E72" s="19"/>
      <c r="F72" s="19"/>
      <c r="G72" s="20"/>
      <c r="H72" s="20"/>
      <c r="I72" s="20"/>
      <c r="J72" s="20"/>
    </row>
    <row r="73" spans="1:11" ht="25.5" customHeight="1">
      <c r="A73" s="131" t="s">
        <v>99</v>
      </c>
      <c r="B73" s="132"/>
      <c r="C73" s="132"/>
      <c r="D73" s="132"/>
      <c r="E73" s="132"/>
      <c r="F73" s="133"/>
      <c r="G73" s="79" t="s">
        <v>94</v>
      </c>
      <c r="H73" s="79" t="s">
        <v>95</v>
      </c>
      <c r="I73" s="79" t="s">
        <v>96</v>
      </c>
      <c r="J73" s="79" t="s">
        <v>97</v>
      </c>
      <c r="K73" s="79" t="s">
        <v>98</v>
      </c>
    </row>
    <row r="74" spans="1:11">
      <c r="A74" s="134"/>
      <c r="B74" s="135"/>
      <c r="C74" s="135"/>
      <c r="D74" s="135"/>
      <c r="E74" s="135"/>
      <c r="F74" s="136"/>
      <c r="G74" s="3" t="s">
        <v>70</v>
      </c>
      <c r="H74" s="3" t="s">
        <v>70</v>
      </c>
      <c r="I74" s="3" t="s">
        <v>70</v>
      </c>
      <c r="J74" s="3" t="s">
        <v>70</v>
      </c>
      <c r="K74" s="3" t="s">
        <v>70</v>
      </c>
    </row>
    <row r="75" spans="1:11" ht="25.5" customHeight="1">
      <c r="A75" s="156" t="s">
        <v>104</v>
      </c>
      <c r="B75" s="149"/>
      <c r="C75" s="149"/>
      <c r="D75" s="149"/>
      <c r="E75" s="149"/>
      <c r="F75" s="150"/>
      <c r="G75" s="91">
        <f>+G17+G40+G56</f>
        <v>2298970.5697126552</v>
      </c>
      <c r="H75" s="91">
        <f t="shared" ref="H75:K75" si="19">+H17+H40+H56</f>
        <v>2546161.839737209</v>
      </c>
      <c r="I75" s="91">
        <f t="shared" si="19"/>
        <v>2816617</v>
      </c>
      <c r="J75" s="91">
        <f t="shared" si="19"/>
        <v>2926319</v>
      </c>
      <c r="K75" s="91">
        <f t="shared" si="19"/>
        <v>2902509</v>
      </c>
    </row>
    <row r="76" spans="1:11" ht="25.5" customHeight="1">
      <c r="A76" s="156" t="s">
        <v>105</v>
      </c>
      <c r="B76" s="149"/>
      <c r="C76" s="149"/>
      <c r="D76" s="149"/>
      <c r="E76" s="149"/>
      <c r="F76" s="150"/>
      <c r="G76" s="91">
        <f>+G20+G41+G57</f>
        <v>2257395.6500000004</v>
      </c>
      <c r="H76" s="91">
        <f t="shared" ref="H76:K76" si="20">+H20+H41+H57</f>
        <v>2546162.3200000003</v>
      </c>
      <c r="I76" s="91">
        <f t="shared" si="20"/>
        <v>2816617</v>
      </c>
      <c r="J76" s="91">
        <f t="shared" si="20"/>
        <v>2926319</v>
      </c>
      <c r="K76" s="91">
        <f t="shared" si="20"/>
        <v>2902509</v>
      </c>
    </row>
    <row r="77" spans="1:11" ht="30" customHeight="1">
      <c r="A77" s="122" t="s">
        <v>106</v>
      </c>
      <c r="B77" s="123"/>
      <c r="C77" s="123"/>
      <c r="D77" s="123"/>
      <c r="E77" s="123"/>
      <c r="F77" s="124"/>
      <c r="G77" s="35">
        <f>+G75-G76</f>
        <v>41574.919712654781</v>
      </c>
      <c r="H77" s="35">
        <f t="shared" ref="H77:K77" si="21">+H75-H76</f>
        <v>-0.4802627912722528</v>
      </c>
      <c r="I77" s="35">
        <f t="shared" si="21"/>
        <v>0</v>
      </c>
      <c r="J77" s="35">
        <f t="shared" si="21"/>
        <v>0</v>
      </c>
      <c r="K77" s="35">
        <f t="shared" si="21"/>
        <v>0</v>
      </c>
    </row>
    <row r="78" spans="1:11" ht="18" customHeight="1">
      <c r="A78" s="18"/>
      <c r="B78" s="19"/>
      <c r="C78" s="19"/>
      <c r="D78" s="19"/>
      <c r="E78" s="19"/>
      <c r="F78" s="19"/>
      <c r="G78" s="20"/>
      <c r="H78" s="20"/>
      <c r="I78" s="20"/>
      <c r="J78" s="20"/>
    </row>
    <row r="79" spans="1:11" ht="18" customHeight="1">
      <c r="A79" s="18"/>
      <c r="B79" s="19"/>
      <c r="C79" s="19"/>
      <c r="D79" s="19"/>
      <c r="E79" s="19"/>
      <c r="F79" s="19"/>
      <c r="G79" s="20"/>
      <c r="H79" s="20"/>
      <c r="I79" s="20"/>
      <c r="J79" s="20"/>
    </row>
    <row r="80" spans="1:11" ht="25.5" customHeight="1">
      <c r="A80" s="131" t="s">
        <v>99</v>
      </c>
      <c r="B80" s="132"/>
      <c r="C80" s="132"/>
      <c r="D80" s="132"/>
      <c r="E80" s="132"/>
      <c r="F80" s="133"/>
      <c r="G80" s="79" t="s">
        <v>94</v>
      </c>
      <c r="H80" s="79" t="s">
        <v>95</v>
      </c>
      <c r="I80" s="79" t="s">
        <v>96</v>
      </c>
      <c r="J80" s="79" t="s">
        <v>97</v>
      </c>
      <c r="K80" s="79" t="s">
        <v>98</v>
      </c>
    </row>
    <row r="81" spans="1:11">
      <c r="A81" s="134"/>
      <c r="B81" s="135"/>
      <c r="C81" s="135"/>
      <c r="D81" s="135"/>
      <c r="E81" s="135"/>
      <c r="F81" s="136"/>
      <c r="G81" s="3" t="s">
        <v>69</v>
      </c>
      <c r="H81" s="3" t="s">
        <v>69</v>
      </c>
      <c r="I81" s="3" t="s">
        <v>69</v>
      </c>
      <c r="J81" s="3" t="s">
        <v>69</v>
      </c>
      <c r="K81" s="3" t="s">
        <v>69</v>
      </c>
    </row>
    <row r="82" spans="1:11" ht="25.5" customHeight="1">
      <c r="A82" s="156" t="s">
        <v>104</v>
      </c>
      <c r="B82" s="149"/>
      <c r="C82" s="149"/>
      <c r="D82" s="149"/>
      <c r="E82" s="149"/>
      <c r="F82" s="150"/>
      <c r="G82" s="106">
        <f>+G27+G46+G64+0.43</f>
        <v>17321592.43</v>
      </c>
      <c r="H82" s="91">
        <f t="shared" ref="H82:K82" si="22">+H27+H46+H64</f>
        <v>19184059.629999999</v>
      </c>
      <c r="I82" s="91">
        <f t="shared" si="22"/>
        <v>21221802</v>
      </c>
      <c r="J82" s="91">
        <f t="shared" si="22"/>
        <v>22048350</v>
      </c>
      <c r="K82" s="91">
        <f t="shared" si="22"/>
        <v>21868954</v>
      </c>
    </row>
    <row r="83" spans="1:11" ht="25.5" customHeight="1">
      <c r="A83" s="156" t="s">
        <v>105</v>
      </c>
      <c r="B83" s="149"/>
      <c r="C83" s="149"/>
      <c r="D83" s="149"/>
      <c r="E83" s="149"/>
      <c r="F83" s="150"/>
      <c r="G83" s="106">
        <f>+G30+G47+G57+0.37</f>
        <v>17008346.370000001</v>
      </c>
      <c r="H83" s="91">
        <f t="shared" ref="H83:K83" si="23">+H30+H47+H57</f>
        <v>19184060</v>
      </c>
      <c r="I83" s="91">
        <f t="shared" si="23"/>
        <v>21221802</v>
      </c>
      <c r="J83" s="91">
        <f t="shared" si="23"/>
        <v>22048350</v>
      </c>
      <c r="K83" s="91">
        <f t="shared" si="23"/>
        <v>21868954</v>
      </c>
    </row>
    <row r="84" spans="1:11" ht="30" customHeight="1">
      <c r="A84" s="122" t="s">
        <v>106</v>
      </c>
      <c r="B84" s="123"/>
      <c r="C84" s="123"/>
      <c r="D84" s="123"/>
      <c r="E84" s="123"/>
      <c r="F84" s="124"/>
      <c r="G84" s="107">
        <f>+G82-G83</f>
        <v>313246.05999999866</v>
      </c>
      <c r="H84" s="35">
        <f t="shared" ref="H84:K84" si="24">+H82-H83</f>
        <v>-0.37000000104308128</v>
      </c>
      <c r="I84" s="35">
        <f t="shared" si="24"/>
        <v>0</v>
      </c>
      <c r="J84" s="35">
        <f t="shared" si="24"/>
        <v>0</v>
      </c>
      <c r="K84" s="35">
        <f t="shared" si="24"/>
        <v>0</v>
      </c>
    </row>
    <row r="85" spans="1:11" ht="11.25" customHeight="1">
      <c r="A85" s="18"/>
      <c r="B85" s="19"/>
      <c r="C85" s="19"/>
      <c r="D85" s="19"/>
      <c r="E85" s="19"/>
      <c r="F85" s="19"/>
      <c r="G85" s="20"/>
      <c r="H85" s="20"/>
      <c r="I85" s="20"/>
      <c r="J85" s="20"/>
    </row>
    <row r="86" spans="1:11" ht="11.25" customHeight="1">
      <c r="A86" s="18"/>
      <c r="B86" s="19"/>
      <c r="C86" s="19"/>
      <c r="D86" s="19"/>
      <c r="E86" s="19"/>
      <c r="F86" s="19"/>
      <c r="G86" s="20"/>
      <c r="H86" s="20"/>
      <c r="I86" s="20"/>
      <c r="J86" s="20"/>
    </row>
    <row r="87" spans="1:11" ht="11.25" customHeight="1">
      <c r="A87" s="18"/>
      <c r="B87" s="19"/>
      <c r="C87" s="19"/>
      <c r="D87" s="19"/>
      <c r="E87" s="19"/>
      <c r="F87" s="19"/>
      <c r="G87" s="20"/>
      <c r="H87" s="20"/>
      <c r="I87" s="20"/>
      <c r="J87" s="20"/>
    </row>
    <row r="88" spans="1:11" ht="11.25" customHeight="1">
      <c r="A88" s="18"/>
      <c r="B88" s="19"/>
      <c r="C88" s="19"/>
      <c r="D88" s="19"/>
      <c r="E88" s="19"/>
      <c r="F88" s="19"/>
      <c r="G88" s="20"/>
      <c r="H88" s="20"/>
      <c r="I88" s="20"/>
      <c r="J88" s="20"/>
    </row>
    <row r="89" spans="1:11" ht="29.25" customHeight="1">
      <c r="A89" s="154" t="s">
        <v>39</v>
      </c>
      <c r="B89" s="155"/>
      <c r="C89" s="155"/>
      <c r="D89" s="155"/>
      <c r="E89" s="155"/>
      <c r="F89" s="155"/>
      <c r="G89" s="155"/>
      <c r="H89" s="155"/>
      <c r="I89" s="155"/>
      <c r="J89" s="155"/>
    </row>
    <row r="90" spans="1:11" ht="8.25" customHeight="1"/>
    <row r="91" spans="1:11">
      <c r="A91" s="154" t="s">
        <v>30</v>
      </c>
      <c r="B91" s="155"/>
      <c r="C91" s="155"/>
      <c r="D91" s="155"/>
      <c r="E91" s="155"/>
      <c r="F91" s="155"/>
      <c r="G91" s="155"/>
      <c r="H91" s="155"/>
      <c r="I91" s="155"/>
      <c r="J91" s="155"/>
    </row>
    <row r="92" spans="1:11" ht="8.25" customHeight="1"/>
    <row r="93" spans="1:11" ht="29.25" customHeight="1">
      <c r="A93" s="154" t="s">
        <v>31</v>
      </c>
      <c r="B93" s="155"/>
      <c r="C93" s="155"/>
      <c r="D93" s="155"/>
      <c r="E93" s="155"/>
      <c r="F93" s="155"/>
      <c r="G93" s="155"/>
      <c r="H93" s="155"/>
      <c r="I93" s="155"/>
      <c r="J93" s="155"/>
    </row>
  </sheetData>
  <mergeCells count="57">
    <mergeCell ref="A93:J93"/>
    <mergeCell ref="A51:J51"/>
    <mergeCell ref="A89:J89"/>
    <mergeCell ref="A91:J91"/>
    <mergeCell ref="A53:F54"/>
    <mergeCell ref="B56:F56"/>
    <mergeCell ref="B57:F57"/>
    <mergeCell ref="A84:F84"/>
    <mergeCell ref="A77:F77"/>
    <mergeCell ref="A76:F76"/>
    <mergeCell ref="A80:F81"/>
    <mergeCell ref="A82:F82"/>
    <mergeCell ref="A83:F83"/>
    <mergeCell ref="A66:F66"/>
    <mergeCell ref="A73:F74"/>
    <mergeCell ref="A75:F75"/>
    <mergeCell ref="A13:J13"/>
    <mergeCell ref="A36:J36"/>
    <mergeCell ref="A17:E17"/>
    <mergeCell ref="A15:F16"/>
    <mergeCell ref="B18:F18"/>
    <mergeCell ref="A23:E23"/>
    <mergeCell ref="A27:E27"/>
    <mergeCell ref="B28:F28"/>
    <mergeCell ref="B29:F29"/>
    <mergeCell ref="A30:F30"/>
    <mergeCell ref="B31:F31"/>
    <mergeCell ref="B32:F32"/>
    <mergeCell ref="A33:E33"/>
    <mergeCell ref="A70:K70"/>
    <mergeCell ref="A61:F62"/>
    <mergeCell ref="A63:F63"/>
    <mergeCell ref="B64:F64"/>
    <mergeCell ref="B65:F65"/>
    <mergeCell ref="A1:K1"/>
    <mergeCell ref="A2:K2"/>
    <mergeCell ref="A3:K3"/>
    <mergeCell ref="A10:K10"/>
    <mergeCell ref="A4:K4"/>
    <mergeCell ref="A8:K8"/>
    <mergeCell ref="A6:K6"/>
    <mergeCell ref="A9:K9"/>
    <mergeCell ref="A58:F58"/>
    <mergeCell ref="B19:F19"/>
    <mergeCell ref="A20:F20"/>
    <mergeCell ref="B21:F21"/>
    <mergeCell ref="B22:F22"/>
    <mergeCell ref="A25:F26"/>
    <mergeCell ref="A42:E42"/>
    <mergeCell ref="A38:F39"/>
    <mergeCell ref="B40:F40"/>
    <mergeCell ref="B41:F41"/>
    <mergeCell ref="A44:F45"/>
    <mergeCell ref="B46:F46"/>
    <mergeCell ref="B47:F47"/>
    <mergeCell ref="A48:E48"/>
    <mergeCell ref="A55:F55"/>
  </mergeCells>
  <pageMargins left="0.7" right="0.7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0"/>
  <sheetViews>
    <sheetView workbookViewId="0">
      <selection activeCell="E19" sqref="E19"/>
    </sheetView>
  </sheetViews>
  <sheetFormatPr defaultRowHeight="15"/>
  <cols>
    <col min="1" max="1" width="7.42578125" bestFit="1" customWidth="1"/>
    <col min="2" max="2" width="8.42578125" bestFit="1" customWidth="1"/>
    <col min="3" max="3" width="5.42578125" bestFit="1" customWidth="1"/>
    <col min="4" max="4" width="30.42578125" customWidth="1"/>
    <col min="5" max="9" width="13" customWidth="1"/>
    <col min="10" max="12" width="12.7109375" style="56" bestFit="1" customWidth="1"/>
    <col min="13" max="13" width="13.5703125" customWidth="1"/>
    <col min="14" max="14" width="10.140625" bestFit="1" customWidth="1"/>
    <col min="16" max="16" width="10.140625" bestFit="1" customWidth="1"/>
  </cols>
  <sheetData>
    <row r="1" spans="1:13" s="45" customFormat="1" ht="15.75" customHeight="1">
      <c r="A1" s="146" t="s">
        <v>120</v>
      </c>
      <c r="B1" s="146"/>
      <c r="C1" s="146"/>
      <c r="D1" s="146"/>
      <c r="E1" s="146"/>
      <c r="F1" s="146"/>
      <c r="G1" s="146"/>
      <c r="H1" s="146"/>
      <c r="I1" s="146"/>
      <c r="J1" s="103"/>
      <c r="K1" s="103"/>
    </row>
    <row r="2" spans="1:13" ht="15.75">
      <c r="A2" s="146"/>
      <c r="B2" s="146"/>
      <c r="C2" s="146"/>
      <c r="D2" s="146"/>
      <c r="E2" s="146"/>
      <c r="F2" s="146"/>
      <c r="G2" s="146"/>
      <c r="H2" s="146"/>
      <c r="I2" s="146"/>
    </row>
    <row r="3" spans="1:13" ht="18" customHeight="1">
      <c r="A3" s="142" t="s">
        <v>128</v>
      </c>
      <c r="B3" s="142"/>
      <c r="C3" s="142"/>
      <c r="D3" s="142"/>
      <c r="E3" s="142"/>
      <c r="F3" s="142"/>
      <c r="G3" s="142"/>
      <c r="H3" s="142"/>
      <c r="I3" s="142"/>
    </row>
    <row r="4" spans="1:13" s="100" customFormat="1" ht="18" customHeight="1">
      <c r="A4" s="142" t="s">
        <v>129</v>
      </c>
      <c r="B4" s="142"/>
      <c r="C4" s="142"/>
      <c r="D4" s="142"/>
      <c r="E4" s="142"/>
      <c r="F4" s="142"/>
      <c r="G4" s="142"/>
      <c r="H4" s="142"/>
      <c r="I4" s="142"/>
      <c r="J4" s="101"/>
      <c r="K4" s="101"/>
      <c r="L4" s="101"/>
    </row>
    <row r="5" spans="1:13" ht="18">
      <c r="A5" s="157"/>
      <c r="B5" s="157"/>
      <c r="C5" s="157"/>
      <c r="D5" s="157"/>
      <c r="E5" s="157"/>
      <c r="F5" s="157"/>
      <c r="G5" s="157"/>
      <c r="H5" s="157"/>
      <c r="I5" s="157"/>
      <c r="M5" s="58"/>
    </row>
    <row r="6" spans="1:13" s="100" customFormat="1" ht="20.25" customHeight="1">
      <c r="A6" s="146" t="s">
        <v>121</v>
      </c>
      <c r="B6" s="146"/>
      <c r="C6" s="146"/>
      <c r="D6" s="146"/>
      <c r="E6" s="146"/>
      <c r="F6" s="146"/>
      <c r="G6" s="146"/>
      <c r="H6" s="146"/>
      <c r="I6" s="146"/>
      <c r="J6" s="104"/>
      <c r="K6" s="104"/>
    </row>
    <row r="7" spans="1:13" s="100" customFormat="1" ht="15" customHeight="1">
      <c r="A7" s="97"/>
      <c r="B7" s="97"/>
      <c r="C7" s="97"/>
      <c r="D7" s="97"/>
      <c r="E7" s="97"/>
      <c r="F7" s="97"/>
      <c r="G7" s="97"/>
      <c r="H7" s="97"/>
      <c r="I7" s="97"/>
      <c r="J7" s="104"/>
      <c r="K7" s="104"/>
    </row>
    <row r="8" spans="1:13" s="100" customFormat="1" ht="20.25" customHeight="1">
      <c r="A8" s="146" t="s">
        <v>1</v>
      </c>
      <c r="B8" s="146"/>
      <c r="C8" s="146"/>
      <c r="D8" s="146"/>
      <c r="E8" s="146"/>
      <c r="F8" s="146"/>
      <c r="G8" s="146"/>
      <c r="H8" s="146"/>
      <c r="I8" s="146"/>
      <c r="J8" s="104"/>
      <c r="K8" s="104"/>
    </row>
    <row r="9" spans="1:13" ht="18" customHeight="1">
      <c r="A9" s="4"/>
      <c r="B9" s="4"/>
      <c r="C9" s="4"/>
      <c r="D9" s="4"/>
      <c r="E9" s="26"/>
      <c r="F9" s="26"/>
      <c r="G9" s="26"/>
      <c r="H9" s="5"/>
      <c r="I9" s="53">
        <v>7.5345000000000004</v>
      </c>
      <c r="M9" s="58"/>
    </row>
    <row r="10" spans="1:13" ht="25.5" customHeight="1">
      <c r="A10" s="22" t="s">
        <v>8</v>
      </c>
      <c r="B10" s="21" t="s">
        <v>9</v>
      </c>
      <c r="C10" s="21" t="s">
        <v>10</v>
      </c>
      <c r="D10" s="21" t="s">
        <v>7</v>
      </c>
      <c r="E10" s="96" t="s">
        <v>5</v>
      </c>
      <c r="F10" s="96" t="s">
        <v>6</v>
      </c>
      <c r="G10" s="96" t="s">
        <v>32</v>
      </c>
      <c r="H10" s="96" t="s">
        <v>33</v>
      </c>
      <c r="I10" s="96" t="s">
        <v>34</v>
      </c>
      <c r="M10" s="58"/>
    </row>
    <row r="11" spans="1:13">
      <c r="A11" s="22"/>
      <c r="B11" s="21"/>
      <c r="C11" s="21"/>
      <c r="D11" s="21"/>
      <c r="E11" s="21" t="s">
        <v>70</v>
      </c>
      <c r="F11" s="21" t="s">
        <v>70</v>
      </c>
      <c r="G11" s="21" t="s">
        <v>70</v>
      </c>
      <c r="H11" s="21" t="s">
        <v>70</v>
      </c>
      <c r="I11" s="21" t="s">
        <v>70</v>
      </c>
      <c r="M11" s="58"/>
    </row>
    <row r="12" spans="1:13" s="45" customFormat="1" ht="15.75" customHeight="1">
      <c r="A12" s="11">
        <v>6</v>
      </c>
      <c r="B12" s="11"/>
      <c r="C12" s="11"/>
      <c r="D12" s="11" t="s">
        <v>11</v>
      </c>
      <c r="E12" s="52">
        <f>+E13+E15+E17+E20+E23</f>
        <v>2282935</v>
      </c>
      <c r="F12" s="52">
        <f t="shared" ref="F12:I12" si="0">+F13+F15+F17+F20+F23</f>
        <v>2504587</v>
      </c>
      <c r="G12" s="52">
        <f t="shared" si="0"/>
        <v>2790617</v>
      </c>
      <c r="H12" s="52">
        <f t="shared" si="0"/>
        <v>2926319</v>
      </c>
      <c r="I12" s="52">
        <f t="shared" si="0"/>
        <v>2902509</v>
      </c>
      <c r="J12" s="85"/>
      <c r="K12" s="85"/>
      <c r="L12" s="85"/>
      <c r="M12" s="57"/>
    </row>
    <row r="13" spans="1:13" s="45" customFormat="1" ht="38.25">
      <c r="A13" s="11"/>
      <c r="B13" s="11">
        <v>63</v>
      </c>
      <c r="C13" s="11"/>
      <c r="D13" s="11" t="s">
        <v>36</v>
      </c>
      <c r="E13" s="52">
        <f>+E14</f>
        <v>15778</v>
      </c>
      <c r="F13" s="52">
        <f t="shared" ref="F13:I13" si="1">+F14</f>
        <v>11945</v>
      </c>
      <c r="G13" s="52">
        <f t="shared" si="1"/>
        <v>19908</v>
      </c>
      <c r="H13" s="52">
        <f t="shared" si="1"/>
        <v>17254</v>
      </c>
      <c r="I13" s="52">
        <f t="shared" si="1"/>
        <v>18581</v>
      </c>
      <c r="J13" s="85"/>
      <c r="K13" s="85"/>
      <c r="L13" s="85"/>
      <c r="M13" s="57"/>
    </row>
    <row r="14" spans="1:13" ht="25.5">
      <c r="A14" s="12"/>
      <c r="B14" s="12"/>
      <c r="C14" s="13" t="s">
        <v>62</v>
      </c>
      <c r="D14" s="17" t="s">
        <v>80</v>
      </c>
      <c r="E14" s="52">
        <v>15778</v>
      </c>
      <c r="F14" s="52">
        <v>11945</v>
      </c>
      <c r="G14" s="52">
        <f>1327+18581</f>
        <v>19908</v>
      </c>
      <c r="H14" s="52">
        <f>1327+15927</f>
        <v>17254</v>
      </c>
      <c r="I14" s="52">
        <f>1327+17254</f>
        <v>18581</v>
      </c>
      <c r="M14" s="58"/>
    </row>
    <row r="15" spans="1:13" s="45" customFormat="1" ht="24" customHeight="1">
      <c r="A15" s="11"/>
      <c r="B15" s="11">
        <v>64</v>
      </c>
      <c r="C15" s="11"/>
      <c r="D15" s="11" t="s">
        <v>65</v>
      </c>
      <c r="E15" s="52">
        <f>+E16</f>
        <v>0</v>
      </c>
      <c r="F15" s="52">
        <f t="shared" ref="F15:I15" si="2">+F16</f>
        <v>1</v>
      </c>
      <c r="G15" s="52">
        <f t="shared" si="2"/>
        <v>1</v>
      </c>
      <c r="H15" s="52">
        <f t="shared" si="2"/>
        <v>1</v>
      </c>
      <c r="I15" s="52">
        <f t="shared" si="2"/>
        <v>1</v>
      </c>
      <c r="J15" s="85"/>
      <c r="K15" s="85"/>
      <c r="L15" s="85"/>
      <c r="M15" s="57"/>
    </row>
    <row r="16" spans="1:13" ht="25.5">
      <c r="A16" s="12"/>
      <c r="B16" s="12"/>
      <c r="C16" s="13" t="s">
        <v>60</v>
      </c>
      <c r="D16" s="17" t="s">
        <v>81</v>
      </c>
      <c r="E16" s="52">
        <v>0</v>
      </c>
      <c r="F16" s="52">
        <v>1</v>
      </c>
      <c r="G16" s="52">
        <v>1</v>
      </c>
      <c r="H16" s="52">
        <v>1</v>
      </c>
      <c r="I16" s="52">
        <v>1</v>
      </c>
    </row>
    <row r="17" spans="1:12" s="45" customFormat="1" ht="51">
      <c r="A17" s="11"/>
      <c r="B17" s="11">
        <v>65</v>
      </c>
      <c r="C17" s="11"/>
      <c r="D17" s="11" t="s">
        <v>66</v>
      </c>
      <c r="E17" s="52">
        <f>+E18+E19</f>
        <v>504172</v>
      </c>
      <c r="F17" s="52">
        <f t="shared" ref="F17:I17" si="3">+F18+F19</f>
        <v>504526</v>
      </c>
      <c r="G17" s="52">
        <f t="shared" si="3"/>
        <v>548338</v>
      </c>
      <c r="H17" s="52">
        <f t="shared" si="3"/>
        <v>584173</v>
      </c>
      <c r="I17" s="52">
        <f t="shared" si="3"/>
        <v>584173</v>
      </c>
      <c r="J17" s="85"/>
      <c r="K17" s="85"/>
      <c r="L17" s="85"/>
    </row>
    <row r="18" spans="1:12" ht="25.5">
      <c r="A18" s="12"/>
      <c r="B18" s="12"/>
      <c r="C18" s="13" t="s">
        <v>61</v>
      </c>
      <c r="D18" s="17" t="s">
        <v>82</v>
      </c>
      <c r="E18" s="52">
        <f>504172</f>
        <v>504172</v>
      </c>
      <c r="F18" s="52">
        <v>504380</v>
      </c>
      <c r="G18" s="52">
        <v>548192</v>
      </c>
      <c r="H18" s="52">
        <v>584027</v>
      </c>
      <c r="I18" s="52">
        <v>584027</v>
      </c>
    </row>
    <row r="19" spans="1:12" ht="25.5">
      <c r="A19" s="12"/>
      <c r="B19" s="12"/>
      <c r="C19" s="13" t="s">
        <v>64</v>
      </c>
      <c r="D19" s="17" t="s">
        <v>83</v>
      </c>
      <c r="E19" s="52">
        <v>0</v>
      </c>
      <c r="F19" s="52">
        <v>146</v>
      </c>
      <c r="G19" s="52">
        <v>146</v>
      </c>
      <c r="H19" s="52">
        <v>146</v>
      </c>
      <c r="I19" s="52">
        <v>146</v>
      </c>
    </row>
    <row r="20" spans="1:12" s="45" customFormat="1" ht="56.25" customHeight="1">
      <c r="A20" s="11"/>
      <c r="B20" s="11">
        <v>66</v>
      </c>
      <c r="C20" s="11"/>
      <c r="D20" s="11" t="s">
        <v>67</v>
      </c>
      <c r="E20" s="52">
        <f>+E21+E22</f>
        <v>2518</v>
      </c>
      <c r="F20" s="52">
        <f t="shared" ref="F20:I20" si="4">+F21+F22</f>
        <v>23817</v>
      </c>
      <c r="G20" s="52">
        <f t="shared" si="4"/>
        <v>14625</v>
      </c>
      <c r="H20" s="52">
        <f t="shared" si="4"/>
        <v>14930</v>
      </c>
      <c r="I20" s="52">
        <f t="shared" si="4"/>
        <v>15158</v>
      </c>
      <c r="J20" s="85"/>
      <c r="K20" s="85"/>
      <c r="L20" s="85"/>
    </row>
    <row r="21" spans="1:12" ht="25.5">
      <c r="A21" s="12"/>
      <c r="B21" s="12"/>
      <c r="C21" s="13" t="s">
        <v>60</v>
      </c>
      <c r="D21" s="17" t="s">
        <v>81</v>
      </c>
      <c r="E21" s="52">
        <v>2518</v>
      </c>
      <c r="F21" s="52">
        <v>5102</v>
      </c>
      <c r="G21" s="52">
        <v>10617</v>
      </c>
      <c r="H21" s="52">
        <v>10922</v>
      </c>
      <c r="I21" s="52">
        <v>11150</v>
      </c>
    </row>
    <row r="22" spans="1:12" ht="25.5">
      <c r="A22" s="12"/>
      <c r="B22" s="12"/>
      <c r="C22" s="13" t="s">
        <v>63</v>
      </c>
      <c r="D22" s="17" t="s">
        <v>84</v>
      </c>
      <c r="E22" s="52">
        <v>0</v>
      </c>
      <c r="F22" s="52">
        <v>18715</v>
      </c>
      <c r="G22" s="52">
        <v>4008</v>
      </c>
      <c r="H22" s="52">
        <v>4008</v>
      </c>
      <c r="I22" s="52">
        <v>4008</v>
      </c>
    </row>
    <row r="23" spans="1:12" s="45" customFormat="1" ht="38.25">
      <c r="A23" s="11"/>
      <c r="B23" s="11">
        <v>67</v>
      </c>
      <c r="C23" s="11"/>
      <c r="D23" s="11" t="s">
        <v>68</v>
      </c>
      <c r="E23" s="52">
        <f>+E24</f>
        <v>1760467</v>
      </c>
      <c r="F23" s="52">
        <f t="shared" ref="F23:I23" si="5">+F24</f>
        <v>1964298</v>
      </c>
      <c r="G23" s="52">
        <f t="shared" si="5"/>
        <v>2207745</v>
      </c>
      <c r="H23" s="52">
        <f t="shared" si="5"/>
        <v>2309961</v>
      </c>
      <c r="I23" s="52">
        <f t="shared" si="5"/>
        <v>2284596</v>
      </c>
      <c r="J23" s="85"/>
      <c r="K23" s="85"/>
      <c r="L23" s="85"/>
    </row>
    <row r="24" spans="1:12" ht="25.5">
      <c r="A24" s="12"/>
      <c r="B24" s="12"/>
      <c r="C24" s="13" t="s">
        <v>59</v>
      </c>
      <c r="D24" s="17" t="s">
        <v>85</v>
      </c>
      <c r="E24" s="52">
        <v>1760467</v>
      </c>
      <c r="F24" s="52">
        <v>1964298</v>
      </c>
      <c r="G24" s="52">
        <v>2207745</v>
      </c>
      <c r="H24" s="52">
        <v>2309961</v>
      </c>
      <c r="I24" s="52">
        <v>2284596</v>
      </c>
    </row>
    <row r="25" spans="1:12" ht="25.5">
      <c r="A25" s="14">
        <v>7</v>
      </c>
      <c r="B25" s="15"/>
      <c r="C25" s="15"/>
      <c r="D25" s="27" t="s">
        <v>12</v>
      </c>
      <c r="E25" s="52">
        <f>+E26</f>
        <v>0</v>
      </c>
      <c r="F25" s="52">
        <f t="shared" ref="F25:I25" si="6">+F26</f>
        <v>0</v>
      </c>
      <c r="G25" s="52">
        <f t="shared" si="6"/>
        <v>0</v>
      </c>
      <c r="H25" s="52">
        <f t="shared" si="6"/>
        <v>0</v>
      </c>
      <c r="I25" s="52">
        <f t="shared" si="6"/>
        <v>0</v>
      </c>
    </row>
    <row r="26" spans="1:12" s="45" customFormat="1" ht="38.25">
      <c r="A26" s="11"/>
      <c r="B26" s="11">
        <v>72</v>
      </c>
      <c r="C26" s="11"/>
      <c r="D26" s="27" t="s">
        <v>35</v>
      </c>
      <c r="E26" s="52">
        <f>+E27</f>
        <v>0</v>
      </c>
      <c r="F26" s="52">
        <f t="shared" ref="F26:I26" si="7">+F27</f>
        <v>0</v>
      </c>
      <c r="G26" s="52">
        <f t="shared" si="7"/>
        <v>0</v>
      </c>
      <c r="H26" s="52">
        <f t="shared" si="7"/>
        <v>0</v>
      </c>
      <c r="I26" s="52">
        <f t="shared" si="7"/>
        <v>0</v>
      </c>
      <c r="J26" s="85"/>
      <c r="K26" s="85"/>
      <c r="L26" s="85"/>
    </row>
    <row r="27" spans="1:12" ht="25.5">
      <c r="A27" s="16"/>
      <c r="B27" s="16"/>
      <c r="C27" s="13" t="s">
        <v>64</v>
      </c>
      <c r="D27" s="17" t="s">
        <v>83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</row>
    <row r="29" spans="1:12" s="100" customFormat="1">
      <c r="J29" s="101"/>
      <c r="K29" s="101"/>
      <c r="L29" s="101"/>
    </row>
    <row r="30" spans="1:12" s="100" customFormat="1" ht="20.25" customHeight="1">
      <c r="A30" s="146" t="s">
        <v>13</v>
      </c>
      <c r="B30" s="146"/>
      <c r="C30" s="146"/>
      <c r="D30" s="146"/>
      <c r="E30" s="146"/>
      <c r="F30" s="146"/>
      <c r="G30" s="146"/>
      <c r="H30" s="146"/>
      <c r="I30" s="146"/>
      <c r="J30" s="104"/>
      <c r="K30" s="104"/>
    </row>
    <row r="31" spans="1:12" ht="18">
      <c r="A31" s="4"/>
      <c r="B31" s="4"/>
      <c r="C31" s="4"/>
      <c r="D31" s="4"/>
      <c r="E31" s="26"/>
      <c r="F31" s="26"/>
      <c r="G31" s="26"/>
      <c r="H31" s="5"/>
    </row>
    <row r="32" spans="1:12" ht="25.5" customHeight="1">
      <c r="A32" s="22" t="s">
        <v>8</v>
      </c>
      <c r="B32" s="21" t="s">
        <v>9</v>
      </c>
      <c r="C32" s="21" t="s">
        <v>10</v>
      </c>
      <c r="D32" s="21" t="s">
        <v>14</v>
      </c>
      <c r="E32" s="96" t="s">
        <v>5</v>
      </c>
      <c r="F32" s="96" t="s">
        <v>6</v>
      </c>
      <c r="G32" s="96" t="s">
        <v>32</v>
      </c>
      <c r="H32" s="96" t="s">
        <v>33</v>
      </c>
      <c r="I32" s="96" t="s">
        <v>34</v>
      </c>
    </row>
    <row r="33" spans="1:17">
      <c r="A33" s="22"/>
      <c r="B33" s="21"/>
      <c r="C33" s="21"/>
      <c r="D33" s="21"/>
      <c r="E33" s="21" t="s">
        <v>70</v>
      </c>
      <c r="F33" s="21" t="s">
        <v>70</v>
      </c>
      <c r="G33" s="21" t="s">
        <v>70</v>
      </c>
      <c r="H33" s="21" t="s">
        <v>70</v>
      </c>
      <c r="I33" s="21" t="s">
        <v>70</v>
      </c>
      <c r="N33" s="86"/>
      <c r="P33" s="86"/>
    </row>
    <row r="34" spans="1:17" s="45" customFormat="1" ht="15.75" customHeight="1">
      <c r="A34" s="11">
        <v>3</v>
      </c>
      <c r="B34" s="11"/>
      <c r="C34" s="11"/>
      <c r="D34" s="11" t="s">
        <v>15</v>
      </c>
      <c r="E34" s="52">
        <f t="shared" ref="E34:I34" si="8">+E35+E39+E46+E48</f>
        <v>2228529.7000000002</v>
      </c>
      <c r="F34" s="52">
        <f t="shared" si="8"/>
        <v>2511241.1</v>
      </c>
      <c r="G34" s="52">
        <f t="shared" si="8"/>
        <v>2794452</v>
      </c>
      <c r="H34" s="52">
        <f t="shared" si="8"/>
        <v>2905396</v>
      </c>
      <c r="I34" s="52">
        <f t="shared" si="8"/>
        <v>2881585</v>
      </c>
      <c r="J34" s="85"/>
      <c r="K34" s="85"/>
      <c r="L34" s="85"/>
      <c r="M34" s="85"/>
      <c r="N34" s="85"/>
      <c r="O34" s="85"/>
      <c r="P34" s="85"/>
      <c r="Q34" s="85"/>
    </row>
    <row r="35" spans="1:17" s="45" customFormat="1" ht="15.75" customHeight="1">
      <c r="A35" s="11"/>
      <c r="B35" s="11">
        <v>31</v>
      </c>
      <c r="C35" s="11"/>
      <c r="D35" s="11" t="s">
        <v>16</v>
      </c>
      <c r="E35" s="52">
        <f t="shared" ref="E35:I35" si="9">SUM(E36:E38)</f>
        <v>1755177.52</v>
      </c>
      <c r="F35" s="52">
        <f t="shared" si="9"/>
        <v>1959546.09</v>
      </c>
      <c r="G35" s="52">
        <f t="shared" si="9"/>
        <v>2128855</v>
      </c>
      <c r="H35" s="52">
        <f t="shared" si="9"/>
        <v>2243136</v>
      </c>
      <c r="I35" s="52">
        <f t="shared" si="9"/>
        <v>2217771</v>
      </c>
      <c r="J35" s="85"/>
      <c r="K35" s="85"/>
      <c r="L35" s="85"/>
    </row>
    <row r="36" spans="1:17" ht="25.5">
      <c r="A36" s="12"/>
      <c r="B36" s="12"/>
      <c r="C36" s="13" t="s">
        <v>59</v>
      </c>
      <c r="D36" s="17" t="s">
        <v>86</v>
      </c>
      <c r="E36" s="9">
        <f>+'POSEBNI DIO'!E15</f>
        <v>1754858.99</v>
      </c>
      <c r="F36" s="9">
        <f>+'POSEBNI DIO'!F15</f>
        <v>1958882.48</v>
      </c>
      <c r="G36" s="9">
        <f>+'POSEBNI DIO'!G15</f>
        <v>2123884</v>
      </c>
      <c r="H36" s="9">
        <f>+'POSEBNI DIO'!H15</f>
        <v>2238046</v>
      </c>
      <c r="I36" s="9">
        <f>+'POSEBNI DIO'!I15</f>
        <v>2212681</v>
      </c>
      <c r="K36" s="87"/>
      <c r="M36" s="56"/>
    </row>
    <row r="37" spans="1:17" ht="25.5">
      <c r="A37" s="12"/>
      <c r="B37" s="12"/>
      <c r="C37" s="13" t="s">
        <v>60</v>
      </c>
      <c r="D37" s="17" t="s">
        <v>81</v>
      </c>
      <c r="E37" s="9">
        <f>+'POSEBNI DIO'!E19</f>
        <v>318.52999999999997</v>
      </c>
      <c r="F37" s="9">
        <f>+'POSEBNI DIO'!F19</f>
        <v>663.61</v>
      </c>
      <c r="G37" s="9">
        <f>+'POSEBNI DIO'!G19</f>
        <v>332</v>
      </c>
      <c r="H37" s="9">
        <f>+'POSEBNI DIO'!H19</f>
        <v>332</v>
      </c>
      <c r="I37" s="9">
        <f>+'POSEBNI DIO'!I19</f>
        <v>332</v>
      </c>
      <c r="K37" s="87"/>
    </row>
    <row r="38" spans="1:17" ht="25.5">
      <c r="A38" s="12"/>
      <c r="B38" s="12"/>
      <c r="C38" s="13" t="s">
        <v>61</v>
      </c>
      <c r="D38" s="17" t="s">
        <v>87</v>
      </c>
      <c r="E38" s="9">
        <f>+'POSEBNI DIO'!E23</f>
        <v>0</v>
      </c>
      <c r="F38" s="9">
        <f>+'POSEBNI DIO'!F23</f>
        <v>0</v>
      </c>
      <c r="G38" s="9">
        <f>+'POSEBNI DIO'!G23+'POSEBNI DIO'!G52</f>
        <v>4639</v>
      </c>
      <c r="H38" s="9">
        <f>+'POSEBNI DIO'!H23+'POSEBNI DIO'!H52</f>
        <v>4758</v>
      </c>
      <c r="I38" s="9">
        <f>+'POSEBNI DIO'!I23+'POSEBNI DIO'!I52</f>
        <v>4758</v>
      </c>
      <c r="K38" s="87"/>
      <c r="M38" s="56"/>
    </row>
    <row r="39" spans="1:17" s="45" customFormat="1">
      <c r="A39" s="28"/>
      <c r="B39" s="28">
        <v>32</v>
      </c>
      <c r="C39" s="55"/>
      <c r="D39" s="28" t="s">
        <v>28</v>
      </c>
      <c r="E39" s="52">
        <f t="shared" ref="E39:I39" si="10">SUM(E40:E45)</f>
        <v>471190.98</v>
      </c>
      <c r="F39" s="52">
        <f t="shared" si="10"/>
        <v>549183.9</v>
      </c>
      <c r="G39" s="52">
        <f t="shared" si="10"/>
        <v>662823</v>
      </c>
      <c r="H39" s="52">
        <f t="shared" si="10"/>
        <v>659486</v>
      </c>
      <c r="I39" s="52">
        <f t="shared" si="10"/>
        <v>661040</v>
      </c>
      <c r="J39" s="85"/>
      <c r="K39" s="87"/>
      <c r="L39" s="85"/>
    </row>
    <row r="40" spans="1:17" ht="25.5">
      <c r="A40" s="12"/>
      <c r="B40" s="12"/>
      <c r="C40" s="13" t="s">
        <v>59</v>
      </c>
      <c r="D40" s="17" t="s">
        <v>86</v>
      </c>
      <c r="E40" s="9">
        <f>+'POSEBNI DIO'!E16</f>
        <v>5607.55</v>
      </c>
      <c r="F40" s="9">
        <f>+'POSEBNI DIO'!F16</f>
        <v>5415.09</v>
      </c>
      <c r="G40" s="9">
        <f>+'POSEBNI DIO'!G16</f>
        <v>82533</v>
      </c>
      <c r="H40" s="9">
        <f>+'POSEBNI DIO'!H16</f>
        <v>71915</v>
      </c>
      <c r="I40" s="9">
        <f>+'POSEBNI DIO'!I16</f>
        <v>71915</v>
      </c>
      <c r="K40" s="87"/>
    </row>
    <row r="41" spans="1:17" ht="25.5">
      <c r="A41" s="12"/>
      <c r="B41" s="12"/>
      <c r="C41" s="13" t="s">
        <v>60</v>
      </c>
      <c r="D41" s="17" t="s">
        <v>81</v>
      </c>
      <c r="E41" s="9">
        <f>+'POSEBNI DIO'!E20+'POSEBNI DIO'!E60</f>
        <v>1689.19</v>
      </c>
      <c r="F41" s="9">
        <f>+'POSEBNI DIO'!F20+'POSEBNI DIO'!F60</f>
        <v>4439.57</v>
      </c>
      <c r="G41" s="9">
        <f>+'POSEBNI DIO'!G20+'POSEBNI DIO'!G60</f>
        <v>10286</v>
      </c>
      <c r="H41" s="9">
        <f>+'POSEBNI DIO'!H20+'POSEBNI DIO'!H60</f>
        <v>10591</v>
      </c>
      <c r="I41" s="9">
        <f>+'POSEBNI DIO'!I20+'POSEBNI DIO'!I60</f>
        <v>10819</v>
      </c>
      <c r="K41" s="87"/>
    </row>
    <row r="42" spans="1:17" ht="25.5">
      <c r="A42" s="12"/>
      <c r="B42" s="12"/>
      <c r="C42" s="13" t="s">
        <v>61</v>
      </c>
      <c r="D42" s="17" t="s">
        <v>87</v>
      </c>
      <c r="E42" s="9">
        <f>+'POSEBNI DIO'!E24+'POSEBNI DIO'!E45+'POSEBNI DIO'!E53+'POSEBNI DIO'!E65</f>
        <v>449217.08999999997</v>
      </c>
      <c r="F42" s="9">
        <f>+'POSEBNI DIO'!F24+'POSEBNI DIO'!F45+'POSEBNI DIO'!F53+'POSEBNI DIO'!F65</f>
        <v>525088.08000000007</v>
      </c>
      <c r="G42" s="9">
        <f>+'POSEBNI DIO'!G24+'POSEBNI DIO'!G45+'POSEBNI DIO'!G53+'POSEBNI DIO'!G65</f>
        <v>543845</v>
      </c>
      <c r="H42" s="9">
        <f>+'POSEBNI DIO'!H24+'POSEBNI DIO'!H45+'POSEBNI DIO'!H53+'POSEBNI DIO'!H65</f>
        <v>555572</v>
      </c>
      <c r="I42" s="9">
        <f>+'POSEBNI DIO'!I24+'POSEBNI DIO'!I45+'POSEBNI DIO'!I53+'POSEBNI DIO'!I65</f>
        <v>555571</v>
      </c>
      <c r="K42" s="87"/>
    </row>
    <row r="43" spans="1:17" ht="25.5">
      <c r="A43" s="12"/>
      <c r="B43" s="12"/>
      <c r="C43" s="13" t="s">
        <v>62</v>
      </c>
      <c r="D43" s="17" t="s">
        <v>80</v>
      </c>
      <c r="E43" s="9">
        <f>+'POSEBNI DIO'!E28+'POSEBNI DIO'!E39+'POSEBNI DIO'!E46</f>
        <v>14677.15</v>
      </c>
      <c r="F43" s="9">
        <f>+'POSEBNI DIO'!F28+'POSEBNI DIO'!F39+'POSEBNI DIO'!F46</f>
        <v>10617.82</v>
      </c>
      <c r="G43" s="9">
        <f>+'POSEBNI DIO'!G28+'POSEBNI DIO'!G39+'POSEBNI DIO'!G46</f>
        <v>22005</v>
      </c>
      <c r="H43" s="9">
        <f>+'POSEBNI DIO'!H28+'POSEBNI DIO'!H39+'POSEBNI DIO'!H46</f>
        <v>17254</v>
      </c>
      <c r="I43" s="9">
        <f>+'POSEBNI DIO'!I28+'POSEBNI DIO'!I39+'POSEBNI DIO'!I46</f>
        <v>18581</v>
      </c>
      <c r="K43" s="87"/>
    </row>
    <row r="44" spans="1:17" ht="25.5">
      <c r="A44" s="12"/>
      <c r="B44" s="12"/>
      <c r="C44" s="13" t="s">
        <v>63</v>
      </c>
      <c r="D44" s="17" t="s">
        <v>84</v>
      </c>
      <c r="E44" s="9">
        <f>+'POSEBNI DIO'!E32</f>
        <v>0</v>
      </c>
      <c r="F44" s="9">
        <f>+'POSEBNI DIO'!F32</f>
        <v>3477.34</v>
      </c>
      <c r="G44" s="9">
        <f>+'POSEBNI DIO'!G32</f>
        <v>4008</v>
      </c>
      <c r="H44" s="9">
        <f>+'POSEBNI DIO'!H32</f>
        <v>4008</v>
      </c>
      <c r="I44" s="9">
        <f>+'POSEBNI DIO'!I32</f>
        <v>4008</v>
      </c>
      <c r="K44" s="87"/>
    </row>
    <row r="45" spans="1:17" ht="25.5">
      <c r="A45" s="12"/>
      <c r="B45" s="12"/>
      <c r="C45" s="13" t="s">
        <v>64</v>
      </c>
      <c r="D45" s="17" t="s">
        <v>88</v>
      </c>
      <c r="E45" s="9">
        <f>+'POSEBNI DIO'!E35+'POSEBNI DIO'!E73</f>
        <v>0</v>
      </c>
      <c r="F45" s="9">
        <f>+'POSEBNI DIO'!F35+'POSEBNI DIO'!F73</f>
        <v>146</v>
      </c>
      <c r="G45" s="9">
        <f>+'POSEBNI DIO'!G35+'POSEBNI DIO'!G73</f>
        <v>146</v>
      </c>
      <c r="H45" s="9">
        <f>+'POSEBNI DIO'!H35+'POSEBNI DIO'!H73</f>
        <v>146</v>
      </c>
      <c r="I45" s="9">
        <f>+'POSEBNI DIO'!I35+'POSEBNI DIO'!I73</f>
        <v>146</v>
      </c>
      <c r="K45" s="87"/>
    </row>
    <row r="46" spans="1:17" s="45" customFormat="1">
      <c r="A46" s="28"/>
      <c r="B46" s="28">
        <v>34</v>
      </c>
      <c r="C46" s="55"/>
      <c r="D46" s="50" t="s">
        <v>56</v>
      </c>
      <c r="E46" s="52">
        <f t="shared" ref="E46:I46" si="11">+E47</f>
        <v>2161.1999999999998</v>
      </c>
      <c r="F46" s="52">
        <f t="shared" si="11"/>
        <v>2511.11</v>
      </c>
      <c r="G46" s="52">
        <f t="shared" si="11"/>
        <v>2774</v>
      </c>
      <c r="H46" s="52">
        <f t="shared" si="11"/>
        <v>2774</v>
      </c>
      <c r="I46" s="52">
        <f t="shared" si="11"/>
        <v>2774</v>
      </c>
      <c r="J46" s="85"/>
      <c r="K46" s="87"/>
      <c r="L46" s="85"/>
    </row>
    <row r="47" spans="1:17" ht="25.5">
      <c r="A47" s="12"/>
      <c r="B47" s="12"/>
      <c r="C47" s="13" t="s">
        <v>61</v>
      </c>
      <c r="D47" s="17" t="s">
        <v>87</v>
      </c>
      <c r="E47" s="9">
        <f>+'POSEBNI DIO'!E25</f>
        <v>2161.1999999999998</v>
      </c>
      <c r="F47" s="9">
        <f>+'POSEBNI DIO'!F25</f>
        <v>2511.11</v>
      </c>
      <c r="G47" s="9">
        <f>+'POSEBNI DIO'!G25</f>
        <v>2774</v>
      </c>
      <c r="H47" s="9">
        <f>+'POSEBNI DIO'!H25</f>
        <v>2774</v>
      </c>
      <c r="I47" s="9">
        <f>+'POSEBNI DIO'!I25</f>
        <v>2774</v>
      </c>
      <c r="K47" s="87"/>
    </row>
    <row r="48" spans="1:17" s="45" customFormat="1">
      <c r="A48" s="28"/>
      <c r="B48" s="28">
        <v>38</v>
      </c>
      <c r="C48" s="55"/>
      <c r="D48" s="50" t="s">
        <v>57</v>
      </c>
      <c r="E48" s="52">
        <f t="shared" ref="E48:I48" si="12">+E49</f>
        <v>0</v>
      </c>
      <c r="F48" s="52">
        <f t="shared" si="12"/>
        <v>0</v>
      </c>
      <c r="G48" s="52">
        <f t="shared" si="12"/>
        <v>0</v>
      </c>
      <c r="H48" s="52">
        <f t="shared" si="12"/>
        <v>0</v>
      </c>
      <c r="I48" s="52">
        <f t="shared" si="12"/>
        <v>0</v>
      </c>
      <c r="J48" s="85"/>
      <c r="K48" s="87"/>
      <c r="L48" s="85"/>
    </row>
    <row r="49" spans="1:12" ht="25.5">
      <c r="A49" s="12"/>
      <c r="B49" s="12"/>
      <c r="C49" s="13" t="s">
        <v>62</v>
      </c>
      <c r="D49" s="17" t="s">
        <v>80</v>
      </c>
      <c r="E49" s="9">
        <f>+'POSEBNI DIO'!E29</f>
        <v>0</v>
      </c>
      <c r="F49" s="9">
        <f>+'POSEBNI DIO'!F29</f>
        <v>0</v>
      </c>
      <c r="G49" s="9">
        <f>+'POSEBNI DIO'!G29</f>
        <v>0</v>
      </c>
      <c r="H49" s="9">
        <f>+'POSEBNI DIO'!H29</f>
        <v>0</v>
      </c>
      <c r="I49" s="9">
        <f>+'POSEBNI DIO'!I29</f>
        <v>0</v>
      </c>
      <c r="K49" s="87"/>
    </row>
    <row r="50" spans="1:12" s="45" customFormat="1" ht="25.5">
      <c r="A50" s="14">
        <v>4</v>
      </c>
      <c r="B50" s="15"/>
      <c r="C50" s="15"/>
      <c r="D50" s="27" t="s">
        <v>17</v>
      </c>
      <c r="E50" s="52">
        <f t="shared" ref="E50:I50" si="13">+E51+E53</f>
        <v>28865.949999999997</v>
      </c>
      <c r="F50" s="52">
        <f t="shared" si="13"/>
        <v>34921.22</v>
      </c>
      <c r="G50" s="52">
        <f t="shared" si="13"/>
        <v>22165</v>
      </c>
      <c r="H50" s="52">
        <f t="shared" si="13"/>
        <v>20923</v>
      </c>
      <c r="I50" s="52">
        <f t="shared" si="13"/>
        <v>20924</v>
      </c>
      <c r="J50" s="85"/>
      <c r="K50" s="87"/>
      <c r="L50" s="85"/>
    </row>
    <row r="51" spans="1:12" s="45" customFormat="1" ht="38.25">
      <c r="A51" s="11"/>
      <c r="B51" s="11">
        <v>41</v>
      </c>
      <c r="C51" s="11"/>
      <c r="D51" s="84" t="s">
        <v>93</v>
      </c>
      <c r="E51" s="52">
        <f t="shared" ref="E51:I51" si="14">+E52</f>
        <v>0</v>
      </c>
      <c r="F51" s="52">
        <f t="shared" si="14"/>
        <v>0</v>
      </c>
      <c r="G51" s="52">
        <f t="shared" si="14"/>
        <v>1328</v>
      </c>
      <c r="H51" s="52">
        <f t="shared" si="14"/>
        <v>0</v>
      </c>
      <c r="I51" s="52">
        <f t="shared" si="14"/>
        <v>0</v>
      </c>
      <c r="J51" s="85"/>
      <c r="K51" s="87"/>
      <c r="L51" s="85"/>
    </row>
    <row r="52" spans="1:12" ht="25.5">
      <c r="A52" s="16"/>
      <c r="B52" s="16"/>
      <c r="C52" s="13" t="s">
        <v>59</v>
      </c>
      <c r="D52" s="17" t="s">
        <v>86</v>
      </c>
      <c r="E52" s="9">
        <v>0</v>
      </c>
      <c r="F52" s="9">
        <v>0</v>
      </c>
      <c r="G52" s="9">
        <f>+'POSEBNI DIO'!G57</f>
        <v>1328</v>
      </c>
      <c r="H52" s="9">
        <f>+'POSEBNI DIO'!H57</f>
        <v>0</v>
      </c>
      <c r="I52" s="9">
        <f>+'POSEBNI DIO'!I57</f>
        <v>0</v>
      </c>
      <c r="K52" s="87"/>
    </row>
    <row r="53" spans="1:12" s="45" customFormat="1" ht="38.25">
      <c r="A53" s="11"/>
      <c r="B53" s="11">
        <v>42</v>
      </c>
      <c r="C53" s="11"/>
      <c r="D53" s="50" t="s">
        <v>37</v>
      </c>
      <c r="E53" s="52">
        <f t="shared" ref="E53:I53" si="15">SUM(E54:E57)</f>
        <v>28865.949999999997</v>
      </c>
      <c r="F53" s="52">
        <f t="shared" si="15"/>
        <v>34921.22</v>
      </c>
      <c r="G53" s="52">
        <f t="shared" si="15"/>
        <v>20837</v>
      </c>
      <c r="H53" s="52">
        <f t="shared" si="15"/>
        <v>20923</v>
      </c>
      <c r="I53" s="52">
        <f t="shared" si="15"/>
        <v>20924</v>
      </c>
      <c r="J53" s="85"/>
      <c r="K53" s="87"/>
      <c r="L53" s="85"/>
    </row>
    <row r="54" spans="1:12" ht="25.5">
      <c r="A54" s="16"/>
      <c r="B54" s="16"/>
      <c r="C54" s="13" t="s">
        <v>60</v>
      </c>
      <c r="D54" s="17" t="s">
        <v>81</v>
      </c>
      <c r="E54" s="9">
        <f>+'POSEBNI DIO'!E62</f>
        <v>510.32</v>
      </c>
      <c r="F54" s="9">
        <f>+'POSEBNI DIO'!F62</f>
        <v>0</v>
      </c>
      <c r="G54" s="9">
        <f>+'POSEBNI DIO'!G41+'POSEBNI DIO'!G62</f>
        <v>0</v>
      </c>
      <c r="H54" s="9">
        <f>+'POSEBNI DIO'!H41+'POSEBNI DIO'!H62</f>
        <v>0</v>
      </c>
      <c r="I54" s="9">
        <f>+'POSEBNI DIO'!I41+'POSEBNI DIO'!I62</f>
        <v>0</v>
      </c>
      <c r="K54" s="87"/>
    </row>
    <row r="55" spans="1:12" ht="25.5">
      <c r="A55" s="16"/>
      <c r="B55" s="16"/>
      <c r="C55" s="13" t="s">
        <v>61</v>
      </c>
      <c r="D55" s="17" t="s">
        <v>87</v>
      </c>
      <c r="E55" s="9">
        <f>+'POSEBNI DIO'!E67</f>
        <v>27254.69</v>
      </c>
      <c r="F55" s="9">
        <f>+'POSEBNI DIO'!F67</f>
        <v>18355.560000000001</v>
      </c>
      <c r="G55" s="9">
        <f>+'POSEBNI DIO'!G67</f>
        <v>20837</v>
      </c>
      <c r="H55" s="9">
        <f>+'POSEBNI DIO'!H67</f>
        <v>20923</v>
      </c>
      <c r="I55" s="9">
        <f>+'POSEBNI DIO'!I67</f>
        <v>20924</v>
      </c>
      <c r="K55" s="87"/>
    </row>
    <row r="56" spans="1:12" ht="25.5">
      <c r="A56" s="16"/>
      <c r="B56" s="16"/>
      <c r="C56" s="13" t="s">
        <v>62</v>
      </c>
      <c r="D56" s="17" t="s">
        <v>80</v>
      </c>
      <c r="E56" s="9">
        <f>+'POSEBNI DIO'!E41</f>
        <v>1100.94</v>
      </c>
      <c r="F56" s="9">
        <f>+'POSEBNI DIO'!F41</f>
        <v>1327.22</v>
      </c>
      <c r="G56" s="9">
        <f>+'POSEBNI DIO'!G41</f>
        <v>0</v>
      </c>
      <c r="H56" s="9">
        <f>+'POSEBNI DIO'!H41</f>
        <v>0</v>
      </c>
      <c r="I56" s="9">
        <f>+'POSEBNI DIO'!I41</f>
        <v>0</v>
      </c>
      <c r="K56" s="87"/>
    </row>
    <row r="57" spans="1:12" ht="25.5">
      <c r="A57" s="12"/>
      <c r="B57" s="12"/>
      <c r="C57" s="13" t="s">
        <v>63</v>
      </c>
      <c r="D57" s="17" t="s">
        <v>84</v>
      </c>
      <c r="E57" s="9">
        <f>+'POSEBNI DIO'!E70</f>
        <v>0</v>
      </c>
      <c r="F57" s="9">
        <f>+'POSEBNI DIO'!F70</f>
        <v>15238.44</v>
      </c>
      <c r="G57" s="9">
        <f>+'POSEBNI DIO'!G70</f>
        <v>0</v>
      </c>
      <c r="H57" s="9">
        <f>+'POSEBNI DIO'!H70</f>
        <v>0</v>
      </c>
      <c r="I57" s="9">
        <f>+'POSEBNI DIO'!I70</f>
        <v>0</v>
      </c>
      <c r="K57" s="87"/>
    </row>
    <row r="60" spans="1:12" ht="15.75">
      <c r="A60" s="146"/>
      <c r="B60" s="158"/>
      <c r="C60" s="158"/>
      <c r="D60" s="158"/>
      <c r="E60" s="158"/>
      <c r="F60" s="158"/>
      <c r="G60" s="158"/>
      <c r="H60" s="158"/>
    </row>
  </sheetData>
  <mergeCells count="9">
    <mergeCell ref="A60:H60"/>
    <mergeCell ref="A30:I30"/>
    <mergeCell ref="A6:I6"/>
    <mergeCell ref="A8:I8"/>
    <mergeCell ref="A1:I1"/>
    <mergeCell ref="A3:I3"/>
    <mergeCell ref="A5:I5"/>
    <mergeCell ref="A2:I2"/>
    <mergeCell ref="A4:I4"/>
  </mergeCells>
  <pageMargins left="0.7" right="0.7" top="0.75" bottom="0.75" header="0.3" footer="0.3"/>
  <pageSetup paperSize="9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>
      <selection sqref="A1:F1"/>
    </sheetView>
  </sheetViews>
  <sheetFormatPr defaultRowHeight="15"/>
  <cols>
    <col min="1" max="1" width="37.7109375" customWidth="1"/>
    <col min="2" max="6" width="25.28515625" customWidth="1"/>
  </cols>
  <sheetData>
    <row r="1" spans="1:9" s="100" customFormat="1" ht="15.75">
      <c r="A1" s="146" t="s">
        <v>123</v>
      </c>
      <c r="B1" s="146"/>
      <c r="C1" s="146"/>
      <c r="D1" s="146"/>
      <c r="E1" s="146"/>
      <c r="F1" s="146"/>
      <c r="G1" s="103"/>
      <c r="H1" s="103"/>
      <c r="I1" s="103"/>
    </row>
    <row r="2" spans="1:9" s="100" customFormat="1"/>
    <row r="3" spans="1:9" s="100" customFormat="1" ht="15.75">
      <c r="A3" s="142" t="s">
        <v>122</v>
      </c>
      <c r="B3" s="142"/>
      <c r="C3" s="142"/>
      <c r="D3" s="142"/>
      <c r="E3" s="142"/>
      <c r="F3" s="142"/>
    </row>
    <row r="4" spans="1:9" s="100" customFormat="1"/>
    <row r="5" spans="1:9" ht="18">
      <c r="A5" s="4"/>
      <c r="B5" s="4"/>
      <c r="C5" s="4"/>
      <c r="D5" s="4"/>
      <c r="E5" s="5"/>
      <c r="F5" s="5"/>
    </row>
    <row r="6" spans="1:9" ht="15.75" customHeight="1">
      <c r="A6" s="146" t="s">
        <v>18</v>
      </c>
      <c r="B6" s="146"/>
      <c r="C6" s="146"/>
      <c r="D6" s="146"/>
      <c r="E6" s="146"/>
      <c r="F6" s="146"/>
    </row>
    <row r="7" spans="1:9" ht="18">
      <c r="A7" s="4"/>
      <c r="B7" s="4"/>
      <c r="C7" s="4"/>
      <c r="D7" s="4"/>
      <c r="E7" s="5"/>
      <c r="F7" s="5"/>
    </row>
    <row r="8" spans="1:9" ht="38.25">
      <c r="A8" s="22" t="s">
        <v>19</v>
      </c>
      <c r="B8" s="21" t="s">
        <v>107</v>
      </c>
      <c r="C8" s="22" t="s">
        <v>108</v>
      </c>
      <c r="D8" s="22" t="s">
        <v>109</v>
      </c>
      <c r="E8" s="22" t="s">
        <v>110</v>
      </c>
      <c r="F8" s="22" t="s">
        <v>111</v>
      </c>
    </row>
    <row r="9" spans="1:9" ht="15.75" customHeight="1">
      <c r="A9" s="11" t="s">
        <v>20</v>
      </c>
      <c r="B9" s="9">
        <f>+B10</f>
        <v>2257395</v>
      </c>
      <c r="C9" s="9">
        <f t="shared" ref="C9:F11" si="0">+C10</f>
        <v>2546162</v>
      </c>
      <c r="D9" s="9">
        <f t="shared" si="0"/>
        <v>2816617</v>
      </c>
      <c r="E9" s="9">
        <f t="shared" si="0"/>
        <v>2926319</v>
      </c>
      <c r="F9" s="9">
        <f t="shared" si="0"/>
        <v>2902509</v>
      </c>
    </row>
    <row r="10" spans="1:9" ht="15.75" customHeight="1">
      <c r="A10" s="11" t="s">
        <v>72</v>
      </c>
      <c r="B10" s="9">
        <f>+B11</f>
        <v>2257395</v>
      </c>
      <c r="C10" s="9">
        <f t="shared" si="0"/>
        <v>2546162</v>
      </c>
      <c r="D10" s="9">
        <f t="shared" si="0"/>
        <v>2816617</v>
      </c>
      <c r="E10" s="9">
        <f t="shared" si="0"/>
        <v>2926319</v>
      </c>
      <c r="F10" s="9">
        <f t="shared" si="0"/>
        <v>2902509</v>
      </c>
    </row>
    <row r="11" spans="1:9" ht="15.75" customHeight="1">
      <c r="A11" s="16" t="s">
        <v>71</v>
      </c>
      <c r="B11" s="9">
        <f>+B12</f>
        <v>2257395</v>
      </c>
      <c r="C11" s="9">
        <f t="shared" si="0"/>
        <v>2546162</v>
      </c>
      <c r="D11" s="9">
        <f t="shared" si="0"/>
        <v>2816617</v>
      </c>
      <c r="E11" s="9">
        <f t="shared" si="0"/>
        <v>2926319</v>
      </c>
      <c r="F11" s="9">
        <f t="shared" si="0"/>
        <v>2902509</v>
      </c>
    </row>
    <row r="12" spans="1:9" ht="15.75" customHeight="1">
      <c r="A12" s="16" t="s">
        <v>73</v>
      </c>
      <c r="B12" s="9">
        <v>2257395</v>
      </c>
      <c r="C12" s="10">
        <v>2546162</v>
      </c>
      <c r="D12" s="10">
        <v>2816617</v>
      </c>
      <c r="E12" s="10">
        <v>2926319</v>
      </c>
      <c r="F12" s="10">
        <v>2902509</v>
      </c>
    </row>
  </sheetData>
  <mergeCells count="3">
    <mergeCell ref="A1:F1"/>
    <mergeCell ref="A6:F6"/>
    <mergeCell ref="A3:F3"/>
  </mergeCells>
  <pageMargins left="0.7" right="0.7" top="0.75" bottom="0.75" header="0.3" footer="0.3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1"/>
  <sheetViews>
    <sheetView workbookViewId="0">
      <selection sqref="A1:XFD1"/>
    </sheetView>
  </sheetViews>
  <sheetFormatPr defaultRowHeight="15"/>
  <cols>
    <col min="1" max="1" width="7.42578125" bestFit="1" customWidth="1"/>
    <col min="2" max="2" width="8.42578125" bestFit="1" customWidth="1"/>
    <col min="3" max="3" width="5.42578125" bestFit="1" customWidth="1"/>
    <col min="4" max="9" width="25.28515625" customWidth="1"/>
  </cols>
  <sheetData>
    <row r="1" spans="1:9" s="100" customFormat="1" ht="15.75" customHeight="1">
      <c r="A1" s="146" t="s">
        <v>124</v>
      </c>
      <c r="B1" s="146"/>
      <c r="C1" s="146"/>
      <c r="D1" s="146"/>
      <c r="E1" s="146"/>
      <c r="F1" s="146"/>
      <c r="G1" s="146"/>
      <c r="H1" s="146"/>
      <c r="I1" s="146"/>
    </row>
    <row r="2" spans="1:9" s="100" customFormat="1" ht="15.75" customHeight="1">
      <c r="A2" s="97"/>
      <c r="B2" s="97"/>
      <c r="C2" s="97"/>
      <c r="D2" s="97"/>
      <c r="E2" s="97"/>
      <c r="F2" s="97"/>
      <c r="G2" s="97"/>
      <c r="H2" s="97"/>
      <c r="I2" s="97"/>
    </row>
    <row r="3" spans="1:9" s="100" customFormat="1" ht="15.75">
      <c r="A3" s="142" t="s">
        <v>130</v>
      </c>
      <c r="B3" s="142"/>
      <c r="C3" s="142"/>
      <c r="D3" s="142"/>
      <c r="E3" s="142"/>
      <c r="F3" s="142"/>
      <c r="G3" s="142"/>
      <c r="H3" s="142"/>
      <c r="I3" s="142"/>
    </row>
    <row r="4" spans="1:9" s="100" customFormat="1" ht="15.75">
      <c r="A4" s="142" t="s">
        <v>131</v>
      </c>
      <c r="B4" s="142"/>
      <c r="C4" s="142"/>
      <c r="D4" s="142"/>
      <c r="E4" s="142"/>
      <c r="F4" s="142"/>
      <c r="G4" s="142"/>
      <c r="H4" s="142"/>
      <c r="I4" s="142"/>
    </row>
    <row r="5" spans="1:9" s="100" customFormat="1"/>
    <row r="6" spans="1:9" ht="18" customHeight="1">
      <c r="A6" s="4"/>
      <c r="B6" s="4"/>
      <c r="C6" s="4"/>
      <c r="D6" s="4"/>
      <c r="E6" s="4"/>
      <c r="F6" s="4"/>
      <c r="G6" s="4"/>
      <c r="H6" s="4"/>
      <c r="I6" s="4"/>
    </row>
    <row r="7" spans="1:9" ht="18" customHeight="1">
      <c r="A7" s="146" t="s">
        <v>21</v>
      </c>
      <c r="B7" s="151"/>
      <c r="C7" s="151"/>
      <c r="D7" s="151"/>
      <c r="E7" s="151"/>
      <c r="F7" s="151"/>
      <c r="G7" s="151"/>
      <c r="H7" s="151"/>
      <c r="I7" s="151"/>
    </row>
    <row r="8" spans="1:9" ht="18">
      <c r="A8" s="4"/>
      <c r="B8" s="4"/>
      <c r="C8" s="4"/>
      <c r="D8" s="4"/>
      <c r="E8" s="4"/>
      <c r="F8" s="4"/>
      <c r="G8" s="4"/>
      <c r="H8" s="5"/>
      <c r="I8" s="5"/>
    </row>
    <row r="9" spans="1:9" ht="38.25">
      <c r="A9" s="22" t="s">
        <v>8</v>
      </c>
      <c r="B9" s="21" t="s">
        <v>9</v>
      </c>
      <c r="C9" s="21" t="s">
        <v>10</v>
      </c>
      <c r="D9" s="21" t="s">
        <v>40</v>
      </c>
      <c r="E9" s="21" t="s">
        <v>107</v>
      </c>
      <c r="F9" s="22" t="s">
        <v>108</v>
      </c>
      <c r="G9" s="22" t="s">
        <v>109</v>
      </c>
      <c r="H9" s="22" t="s">
        <v>110</v>
      </c>
      <c r="I9" s="22" t="s">
        <v>111</v>
      </c>
    </row>
    <row r="10" spans="1:9" ht="25.5">
      <c r="A10" s="11">
        <v>8</v>
      </c>
      <c r="B10" s="11"/>
      <c r="C10" s="11"/>
      <c r="D10" s="11" t="s">
        <v>22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</row>
    <row r="11" spans="1:9" ht="25.5">
      <c r="A11" s="14">
        <v>5</v>
      </c>
      <c r="B11" s="15"/>
      <c r="C11" s="15"/>
      <c r="D11" s="27" t="s">
        <v>23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</row>
    <row r="15" spans="1:9" s="100" customFormat="1" ht="15.75" customHeight="1">
      <c r="A15" s="146" t="s">
        <v>125</v>
      </c>
      <c r="B15" s="146"/>
      <c r="C15" s="146"/>
      <c r="D15" s="146"/>
      <c r="E15" s="146"/>
      <c r="F15" s="146"/>
      <c r="G15" s="146"/>
      <c r="H15" s="146"/>
      <c r="I15" s="146"/>
    </row>
    <row r="17" spans="1:9">
      <c r="A17" s="162" t="s">
        <v>132</v>
      </c>
      <c r="B17" s="162"/>
      <c r="C17" s="162"/>
      <c r="D17" s="162"/>
      <c r="E17" s="162"/>
      <c r="F17" s="162"/>
      <c r="G17" s="162"/>
      <c r="H17" s="162"/>
      <c r="I17" s="162"/>
    </row>
    <row r="18" spans="1:9" s="100" customFormat="1">
      <c r="A18" s="110"/>
      <c r="B18" s="110"/>
      <c r="C18" s="110"/>
      <c r="D18" s="110"/>
      <c r="E18" s="110"/>
      <c r="F18" s="110"/>
      <c r="G18" s="110"/>
      <c r="H18" s="110"/>
      <c r="I18" s="110"/>
    </row>
    <row r="20" spans="1:9" s="100" customFormat="1" ht="18" customHeight="1">
      <c r="A20" s="146" t="s">
        <v>144</v>
      </c>
      <c r="B20" s="151"/>
      <c r="C20" s="151"/>
      <c r="D20" s="151"/>
      <c r="E20" s="151"/>
      <c r="F20" s="151"/>
      <c r="G20" s="151"/>
      <c r="H20" s="151"/>
      <c r="I20" s="151"/>
    </row>
    <row r="21" spans="1:9" s="100" customFormat="1"/>
    <row r="22" spans="1:9" s="100" customFormat="1" ht="38.25" customHeight="1">
      <c r="A22" s="165" t="s">
        <v>133</v>
      </c>
      <c r="B22" s="166"/>
      <c r="C22" s="166"/>
      <c r="D22" s="167"/>
      <c r="E22" s="111" t="s">
        <v>134</v>
      </c>
      <c r="F22" s="111" t="s">
        <v>135</v>
      </c>
      <c r="G22" s="111" t="s">
        <v>136</v>
      </c>
      <c r="H22" s="111" t="s">
        <v>33</v>
      </c>
      <c r="I22" s="112" t="s">
        <v>34</v>
      </c>
    </row>
    <row r="23" spans="1:9" s="100" customFormat="1">
      <c r="A23" s="168" t="s">
        <v>137</v>
      </c>
      <c r="B23" s="169"/>
      <c r="C23" s="169"/>
      <c r="D23" s="170"/>
      <c r="E23" s="113" t="s">
        <v>70</v>
      </c>
      <c r="F23" s="113" t="s">
        <v>70</v>
      </c>
      <c r="G23" s="113" t="s">
        <v>70</v>
      </c>
      <c r="H23" s="113" t="s">
        <v>70</v>
      </c>
      <c r="I23" s="114" t="s">
        <v>70</v>
      </c>
    </row>
    <row r="24" spans="1:9" s="100" customFormat="1" ht="15" customHeight="1">
      <c r="A24" s="171"/>
      <c r="B24" s="172"/>
      <c r="C24" s="172"/>
      <c r="D24" s="173"/>
      <c r="E24" s="115">
        <f>+E25</f>
        <v>16036</v>
      </c>
      <c r="F24" s="115">
        <f t="shared" ref="F24:I25" si="0">+F25</f>
        <v>41575</v>
      </c>
      <c r="G24" s="115">
        <f t="shared" si="0"/>
        <v>26000</v>
      </c>
      <c r="H24" s="115">
        <f t="shared" si="0"/>
        <v>0</v>
      </c>
      <c r="I24" s="115">
        <f t="shared" si="0"/>
        <v>0</v>
      </c>
    </row>
    <row r="25" spans="1:9" s="100" customFormat="1" ht="15.75" customHeight="1">
      <c r="A25" s="116">
        <v>9</v>
      </c>
      <c r="B25" s="163" t="s">
        <v>138</v>
      </c>
      <c r="C25" s="163"/>
      <c r="D25" s="164"/>
      <c r="E25" s="117">
        <f>+E26</f>
        <v>16036</v>
      </c>
      <c r="F25" s="117">
        <f t="shared" si="0"/>
        <v>41575</v>
      </c>
      <c r="G25" s="117">
        <f t="shared" si="0"/>
        <v>26000</v>
      </c>
      <c r="H25" s="117">
        <f t="shared" si="0"/>
        <v>0</v>
      </c>
      <c r="I25" s="117">
        <f t="shared" si="0"/>
        <v>0</v>
      </c>
    </row>
    <row r="26" spans="1:9" s="100" customFormat="1" ht="15.75" customHeight="1">
      <c r="A26" s="116">
        <v>92</v>
      </c>
      <c r="B26" s="163" t="s">
        <v>74</v>
      </c>
      <c r="C26" s="163"/>
      <c r="D26" s="164"/>
      <c r="E26" s="117">
        <f>+E27-E30</f>
        <v>16036</v>
      </c>
      <c r="F26" s="117">
        <f t="shared" ref="F26:I26" si="1">+F27-F30</f>
        <v>41575</v>
      </c>
      <c r="G26" s="117">
        <f t="shared" si="1"/>
        <v>26000</v>
      </c>
      <c r="H26" s="117">
        <f t="shared" si="1"/>
        <v>0</v>
      </c>
      <c r="I26" s="117">
        <f t="shared" si="1"/>
        <v>0</v>
      </c>
    </row>
    <row r="27" spans="1:9" s="100" customFormat="1" ht="15.75" customHeight="1">
      <c r="A27" s="116">
        <v>9221</v>
      </c>
      <c r="B27" s="163" t="s">
        <v>139</v>
      </c>
      <c r="C27" s="163"/>
      <c r="D27" s="164"/>
      <c r="E27" s="117">
        <f>SUM(E28:E29)</f>
        <v>16036</v>
      </c>
      <c r="F27" s="117">
        <f>SUM(F28:F29)</f>
        <v>41575</v>
      </c>
      <c r="G27" s="117">
        <f t="shared" ref="G27:I27" si="2">SUM(G28:G29)</f>
        <v>26000</v>
      </c>
      <c r="H27" s="117">
        <f t="shared" si="2"/>
        <v>0</v>
      </c>
      <c r="I27" s="117">
        <f t="shared" si="2"/>
        <v>0</v>
      </c>
    </row>
    <row r="28" spans="1:9" s="100" customFormat="1" ht="15.75" customHeight="1">
      <c r="A28" s="116" t="s">
        <v>61</v>
      </c>
      <c r="B28" s="163" t="s">
        <v>140</v>
      </c>
      <c r="C28" s="163"/>
      <c r="D28" s="164"/>
      <c r="E28" s="117">
        <v>16036</v>
      </c>
      <c r="F28" s="117">
        <v>41575</v>
      </c>
      <c r="G28" s="118">
        <v>23903</v>
      </c>
      <c r="H28" s="118">
        <v>0</v>
      </c>
      <c r="I28" s="118">
        <v>0</v>
      </c>
    </row>
    <row r="29" spans="1:9" s="100" customFormat="1">
      <c r="A29" s="116" t="s">
        <v>62</v>
      </c>
      <c r="B29" s="163" t="s">
        <v>141</v>
      </c>
      <c r="C29" s="163"/>
      <c r="D29" s="164"/>
      <c r="E29" s="117">
        <v>0</v>
      </c>
      <c r="F29" s="117">
        <v>0</v>
      </c>
      <c r="G29" s="118">
        <v>2097</v>
      </c>
      <c r="H29" s="118">
        <v>0</v>
      </c>
      <c r="I29" s="118">
        <v>0</v>
      </c>
    </row>
    <row r="30" spans="1:9" s="100" customFormat="1" ht="15.75" customHeight="1">
      <c r="A30" s="116">
        <v>9222</v>
      </c>
      <c r="B30" s="163" t="s">
        <v>142</v>
      </c>
      <c r="C30" s="163"/>
      <c r="D30" s="164"/>
      <c r="E30" s="117">
        <v>0</v>
      </c>
      <c r="F30" s="117">
        <v>0</v>
      </c>
      <c r="G30" s="117">
        <v>0</v>
      </c>
      <c r="H30" s="117">
        <v>0</v>
      </c>
      <c r="I30" s="117">
        <v>0</v>
      </c>
    </row>
    <row r="31" spans="1:9" s="100" customFormat="1" ht="28.5" customHeight="1">
      <c r="A31" s="159" t="s">
        <v>143</v>
      </c>
      <c r="B31" s="160"/>
      <c r="C31" s="160"/>
      <c r="D31" s="161"/>
      <c r="E31" s="119">
        <f>E27-E30</f>
        <v>16036</v>
      </c>
      <c r="F31" s="119">
        <f>F27-F30</f>
        <v>41575</v>
      </c>
      <c r="G31" s="119">
        <f t="shared" ref="G31:I31" si="3">G27-G30</f>
        <v>26000</v>
      </c>
      <c r="H31" s="119">
        <f t="shared" si="3"/>
        <v>0</v>
      </c>
      <c r="I31" s="119">
        <f t="shared" si="3"/>
        <v>0</v>
      </c>
    </row>
  </sheetData>
  <mergeCells count="16">
    <mergeCell ref="A31:D31"/>
    <mergeCell ref="A15:I15"/>
    <mergeCell ref="A17:I17"/>
    <mergeCell ref="A7:I7"/>
    <mergeCell ref="A1:I1"/>
    <mergeCell ref="A3:I3"/>
    <mergeCell ref="A4:I4"/>
    <mergeCell ref="A20:I20"/>
    <mergeCell ref="B27:D27"/>
    <mergeCell ref="B28:D28"/>
    <mergeCell ref="B29:D29"/>
    <mergeCell ref="B30:D30"/>
    <mergeCell ref="A22:D22"/>
    <mergeCell ref="A23:D24"/>
    <mergeCell ref="B25:D25"/>
    <mergeCell ref="B26:D26"/>
  </mergeCells>
  <pageMargins left="0.7" right="0.7" top="0.75" bottom="0.75" header="0.3" footer="0.3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77"/>
  <sheetViews>
    <sheetView topLeftCell="A5" workbookViewId="0">
      <selection activeCell="G21" sqref="G21"/>
    </sheetView>
  </sheetViews>
  <sheetFormatPr defaultRowHeight="15"/>
  <cols>
    <col min="1" max="1" width="2.7109375" customWidth="1"/>
    <col min="2" max="2" width="8.42578125" bestFit="1" customWidth="1"/>
    <col min="3" max="3" width="8.7109375" customWidth="1"/>
    <col min="4" max="4" width="32.7109375" customWidth="1"/>
    <col min="5" max="9" width="13" customWidth="1"/>
  </cols>
  <sheetData>
    <row r="1" spans="1:11" s="100" customFormat="1" ht="18" customHeight="1">
      <c r="A1" s="147" t="s">
        <v>24</v>
      </c>
      <c r="B1" s="147"/>
      <c r="C1" s="147"/>
      <c r="D1" s="147"/>
      <c r="E1" s="147"/>
      <c r="F1" s="147"/>
      <c r="G1" s="147"/>
      <c r="H1" s="147"/>
      <c r="I1" s="147"/>
    </row>
    <row r="2" spans="1:11" s="100" customFormat="1"/>
    <row r="3" spans="1:11" s="100" customFormat="1" ht="15.75" customHeight="1">
      <c r="A3" s="146" t="s">
        <v>145</v>
      </c>
      <c r="B3" s="146"/>
      <c r="C3" s="146"/>
      <c r="D3" s="146"/>
      <c r="E3" s="146"/>
      <c r="F3" s="146"/>
      <c r="G3" s="146"/>
      <c r="H3" s="146"/>
      <c r="I3" s="146"/>
    </row>
    <row r="4" spans="1:11" s="100" customFormat="1">
      <c r="A4" s="99"/>
      <c r="B4" s="99"/>
      <c r="C4" s="99"/>
      <c r="D4" s="99"/>
      <c r="E4" s="99"/>
      <c r="F4" s="99"/>
      <c r="G4" s="99"/>
      <c r="H4" s="99"/>
      <c r="I4" s="99"/>
    </row>
    <row r="5" spans="1:11" s="100" customFormat="1" ht="15.75">
      <c r="A5" s="142" t="s">
        <v>126</v>
      </c>
      <c r="B5" s="142"/>
      <c r="C5" s="142"/>
      <c r="D5" s="142"/>
      <c r="E5" s="142"/>
      <c r="F5" s="142"/>
      <c r="G5" s="142"/>
      <c r="H5" s="142"/>
      <c r="I5" s="142"/>
    </row>
    <row r="6" spans="1:11" s="100" customFormat="1" ht="15.75">
      <c r="A6" s="142" t="s">
        <v>127</v>
      </c>
      <c r="B6" s="142"/>
      <c r="C6" s="142"/>
      <c r="D6" s="142"/>
      <c r="E6" s="142"/>
      <c r="F6" s="142"/>
      <c r="G6" s="142"/>
      <c r="H6" s="142"/>
      <c r="I6" s="142"/>
    </row>
    <row r="7" spans="1:11" s="100" customFormat="1"/>
    <row r="8" spans="1:11" ht="18">
      <c r="A8" s="4"/>
      <c r="B8" s="4"/>
      <c r="C8" s="4"/>
      <c r="D8" s="4"/>
      <c r="E8" s="26"/>
      <c r="F8" s="26"/>
      <c r="G8" s="26"/>
      <c r="H8" s="5"/>
      <c r="I8" s="54">
        <v>7.5345000000000004</v>
      </c>
    </row>
    <row r="9" spans="1:11" ht="31.5" customHeight="1">
      <c r="A9" s="139" t="s">
        <v>26</v>
      </c>
      <c r="B9" s="204"/>
      <c r="C9" s="205"/>
      <c r="D9" s="21" t="s">
        <v>27</v>
      </c>
      <c r="E9" s="96" t="s">
        <v>5</v>
      </c>
      <c r="F9" s="96" t="s">
        <v>6</v>
      </c>
      <c r="G9" s="96" t="s">
        <v>32</v>
      </c>
      <c r="H9" s="96" t="s">
        <v>33</v>
      </c>
      <c r="I9" s="96" t="s">
        <v>34</v>
      </c>
    </row>
    <row r="10" spans="1:11">
      <c r="A10" s="47"/>
      <c r="B10" s="48"/>
      <c r="C10" s="49"/>
      <c r="D10" s="21"/>
      <c r="E10" s="21" t="s">
        <v>70</v>
      </c>
      <c r="F10" s="21" t="s">
        <v>70</v>
      </c>
      <c r="G10" s="21" t="s">
        <v>70</v>
      </c>
      <c r="H10" s="21" t="s">
        <v>70</v>
      </c>
      <c r="I10" s="21" t="s">
        <v>70</v>
      </c>
    </row>
    <row r="11" spans="1:11" ht="28.5" customHeight="1">
      <c r="A11" s="186" t="s">
        <v>41</v>
      </c>
      <c r="B11" s="187"/>
      <c r="C11" s="188"/>
      <c r="D11" s="51" t="s">
        <v>42</v>
      </c>
      <c r="E11" s="206">
        <f>+E12+E36+E42+E49+E54</f>
        <v>2257395.65</v>
      </c>
      <c r="F11" s="206">
        <f>+F12+F36+F42+F49+F54</f>
        <v>2546162.3200000003</v>
      </c>
      <c r="G11" s="206">
        <f>+G12+G36+G42+G49+G54</f>
        <v>2816617</v>
      </c>
      <c r="H11" s="206">
        <f>+H12+H36+H42+H49+H54</f>
        <v>2926319</v>
      </c>
      <c r="I11" s="206">
        <f>+I12+I36+I42+I49+I54</f>
        <v>2902509</v>
      </c>
    </row>
    <row r="12" spans="1:11" ht="24" customHeight="1">
      <c r="A12" s="180" t="s">
        <v>43</v>
      </c>
      <c r="B12" s="181"/>
      <c r="C12" s="182"/>
      <c r="D12" s="109" t="s">
        <v>44</v>
      </c>
      <c r="E12" s="207">
        <f>+E13+E17+E21+E26+E30+E33</f>
        <v>2209581.63</v>
      </c>
      <c r="F12" s="207">
        <f>+F13+F17+F21+F26+F30+F33</f>
        <v>2494816.66</v>
      </c>
      <c r="G12" s="207">
        <f>+G13+G17+G21+G26+G30+G33</f>
        <v>2758766</v>
      </c>
      <c r="H12" s="207">
        <f>+H13+H17+H21+H26+H30+H33</f>
        <v>2872496</v>
      </c>
      <c r="I12" s="207">
        <f>+I13+I17+I21+I26+I30+I33</f>
        <v>2845142</v>
      </c>
      <c r="J12" s="58"/>
      <c r="K12" s="58"/>
    </row>
    <row r="13" spans="1:11" s="45" customFormat="1" ht="25.5">
      <c r="A13" s="174" t="s">
        <v>45</v>
      </c>
      <c r="B13" s="175"/>
      <c r="C13" s="176"/>
      <c r="D13" s="120" t="s">
        <v>47</v>
      </c>
      <c r="E13" s="208">
        <f>+E14</f>
        <v>1760466.54</v>
      </c>
      <c r="F13" s="208">
        <f>+F14</f>
        <v>1964297.57</v>
      </c>
      <c r="G13" s="208">
        <f>+G14</f>
        <v>2206417</v>
      </c>
      <c r="H13" s="208">
        <f>+H14</f>
        <v>2309961</v>
      </c>
      <c r="I13" s="208">
        <f>+I14</f>
        <v>2284596</v>
      </c>
      <c r="J13" s="57"/>
      <c r="K13" s="57"/>
    </row>
    <row r="14" spans="1:11" s="45" customFormat="1">
      <c r="A14" s="189">
        <v>3</v>
      </c>
      <c r="B14" s="190"/>
      <c r="C14" s="191"/>
      <c r="D14" s="39" t="s">
        <v>15</v>
      </c>
      <c r="E14" s="209">
        <f>+E15+E16</f>
        <v>1760466.54</v>
      </c>
      <c r="F14" s="209">
        <f>+F15+F16</f>
        <v>1964297.57</v>
      </c>
      <c r="G14" s="209">
        <f>+G15+G16</f>
        <v>2206417</v>
      </c>
      <c r="H14" s="209">
        <f>+H15+H16</f>
        <v>2309961</v>
      </c>
      <c r="I14" s="209">
        <f>+I15+I16</f>
        <v>2284596</v>
      </c>
      <c r="J14" s="57"/>
      <c r="K14" s="57"/>
    </row>
    <row r="15" spans="1:11">
      <c r="A15" s="46"/>
      <c r="B15" s="184">
        <v>31</v>
      </c>
      <c r="C15" s="185"/>
      <c r="D15" s="29" t="s">
        <v>16</v>
      </c>
      <c r="E15" s="210">
        <v>1754858.99</v>
      </c>
      <c r="F15" s="210">
        <f>1958882.48</f>
        <v>1958882.48</v>
      </c>
      <c r="G15" s="210">
        <v>2123884</v>
      </c>
      <c r="H15" s="210">
        <v>2238046</v>
      </c>
      <c r="I15" s="210">
        <v>2212681</v>
      </c>
      <c r="J15" s="58"/>
      <c r="K15" s="58"/>
    </row>
    <row r="16" spans="1:11">
      <c r="A16" s="46"/>
      <c r="B16" s="184">
        <v>32</v>
      </c>
      <c r="C16" s="185"/>
      <c r="D16" s="29" t="s">
        <v>28</v>
      </c>
      <c r="E16" s="210">
        <v>5607.55</v>
      </c>
      <c r="F16" s="210">
        <v>5415.09</v>
      </c>
      <c r="G16" s="210">
        <f>66500+10618+5415</f>
        <v>82533</v>
      </c>
      <c r="H16" s="210">
        <v>71915</v>
      </c>
      <c r="I16" s="210">
        <v>71915</v>
      </c>
      <c r="J16" s="58"/>
      <c r="K16" s="58"/>
    </row>
    <row r="17" spans="1:11" s="45" customFormat="1" ht="25.5" customHeight="1">
      <c r="A17" s="174" t="s">
        <v>46</v>
      </c>
      <c r="B17" s="175"/>
      <c r="C17" s="176"/>
      <c r="D17" s="120" t="s">
        <v>75</v>
      </c>
      <c r="E17" s="211">
        <f>+E18</f>
        <v>318.52999999999997</v>
      </c>
      <c r="F17" s="211">
        <f>+F18</f>
        <v>3649.8700000000003</v>
      </c>
      <c r="G17" s="211">
        <f>+G18</f>
        <v>4967</v>
      </c>
      <c r="H17" s="211">
        <f>+H18</f>
        <v>4966</v>
      </c>
      <c r="I17" s="211">
        <f>+I18</f>
        <v>4966</v>
      </c>
      <c r="J17" s="57"/>
      <c r="K17" s="57"/>
    </row>
    <row r="18" spans="1:11">
      <c r="A18" s="189">
        <v>3</v>
      </c>
      <c r="B18" s="190"/>
      <c r="C18" s="191"/>
      <c r="D18" s="39" t="s">
        <v>15</v>
      </c>
      <c r="E18" s="212">
        <f>+E19+E20</f>
        <v>318.52999999999997</v>
      </c>
      <c r="F18" s="212">
        <f>+F19+F20</f>
        <v>3649.8700000000003</v>
      </c>
      <c r="G18" s="212">
        <f>+G19+G20</f>
        <v>4967</v>
      </c>
      <c r="H18" s="212">
        <f>+H19+H20</f>
        <v>4966</v>
      </c>
      <c r="I18" s="212">
        <f>+I19+I20</f>
        <v>4966</v>
      </c>
      <c r="J18" s="58"/>
      <c r="K18" s="58"/>
    </row>
    <row r="19" spans="1:11">
      <c r="A19" s="46"/>
      <c r="B19" s="184">
        <v>31</v>
      </c>
      <c r="C19" s="185"/>
      <c r="D19" s="38" t="s">
        <v>16</v>
      </c>
      <c r="E19" s="210">
        <v>318.52999999999997</v>
      </c>
      <c r="F19" s="210">
        <v>663.61</v>
      </c>
      <c r="G19" s="210">
        <v>332</v>
      </c>
      <c r="H19" s="210">
        <v>332</v>
      </c>
      <c r="I19" s="210">
        <v>332</v>
      </c>
      <c r="J19" s="58"/>
      <c r="K19" s="58"/>
    </row>
    <row r="20" spans="1:11">
      <c r="A20" s="46"/>
      <c r="B20" s="184">
        <v>32</v>
      </c>
      <c r="C20" s="185"/>
      <c r="D20" s="38" t="s">
        <v>28</v>
      </c>
      <c r="E20" s="210">
        <v>0</v>
      </c>
      <c r="F20" s="210">
        <v>2986.26</v>
      </c>
      <c r="G20" s="210">
        <f>2976+1659</f>
        <v>4635</v>
      </c>
      <c r="H20" s="210">
        <f>2975+1659</f>
        <v>4634</v>
      </c>
      <c r="I20" s="210">
        <f>2975+1659</f>
        <v>4634</v>
      </c>
      <c r="J20" s="58"/>
      <c r="K20" s="58"/>
    </row>
    <row r="21" spans="1:11" s="45" customFormat="1" ht="25.5" customHeight="1">
      <c r="A21" s="174" t="s">
        <v>48</v>
      </c>
      <c r="B21" s="175"/>
      <c r="C21" s="176"/>
      <c r="D21" s="120" t="s">
        <v>76</v>
      </c>
      <c r="E21" s="208">
        <f>+E22</f>
        <v>448796.56</v>
      </c>
      <c r="F21" s="208">
        <f>+F22</f>
        <v>523245.88</v>
      </c>
      <c r="G21" s="208">
        <f>+G22</f>
        <v>541901</v>
      </c>
      <c r="H21" s="208">
        <f>+H22</f>
        <v>552088</v>
      </c>
      <c r="I21" s="208">
        <f>+I22</f>
        <v>550099</v>
      </c>
      <c r="J21" s="57"/>
      <c r="K21" s="57"/>
    </row>
    <row r="22" spans="1:11">
      <c r="A22" s="183">
        <v>3</v>
      </c>
      <c r="B22" s="184"/>
      <c r="C22" s="185"/>
      <c r="D22" s="39" t="s">
        <v>15</v>
      </c>
      <c r="E22" s="212">
        <f>+E23+E24+E25</f>
        <v>448796.56</v>
      </c>
      <c r="F22" s="212">
        <f>+F23+F24+F25</f>
        <v>523245.88</v>
      </c>
      <c r="G22" s="212">
        <f>+G23+G24+G25</f>
        <v>541901</v>
      </c>
      <c r="H22" s="212">
        <f>+H23+H24+H25</f>
        <v>552088</v>
      </c>
      <c r="I22" s="212">
        <f>+I23+I24+I25</f>
        <v>550099</v>
      </c>
      <c r="J22" s="58"/>
      <c r="K22" s="58"/>
    </row>
    <row r="23" spans="1:11">
      <c r="A23" s="46"/>
      <c r="B23" s="61">
        <v>31</v>
      </c>
      <c r="C23" s="67"/>
      <c r="D23" s="38" t="s">
        <v>16</v>
      </c>
      <c r="E23" s="210">
        <v>0</v>
      </c>
      <c r="F23" s="210">
        <v>0</v>
      </c>
      <c r="G23" s="210">
        <v>0</v>
      </c>
      <c r="H23" s="210">
        <v>0</v>
      </c>
      <c r="I23" s="210">
        <v>0</v>
      </c>
    </row>
    <row r="24" spans="1:11">
      <c r="A24" s="46"/>
      <c r="B24" s="61">
        <v>32</v>
      </c>
      <c r="C24" s="67"/>
      <c r="D24" s="38" t="s">
        <v>28</v>
      </c>
      <c r="E24" s="210">
        <v>446635.36</v>
      </c>
      <c r="F24" s="210">
        <v>520734.77</v>
      </c>
      <c r="G24" s="210">
        <f>96025+325590+105704+11808</f>
        <v>539127</v>
      </c>
      <c r="H24" s="210">
        <f>96025+320943+120538+11808</f>
        <v>549314</v>
      </c>
      <c r="I24" s="210">
        <f>96025+320944+118548+11808</f>
        <v>547325</v>
      </c>
    </row>
    <row r="25" spans="1:11">
      <c r="A25" s="46"/>
      <c r="B25" s="61">
        <v>34</v>
      </c>
      <c r="C25" s="67"/>
      <c r="D25" s="38" t="s">
        <v>56</v>
      </c>
      <c r="E25" s="210">
        <v>2161.1999999999998</v>
      </c>
      <c r="F25" s="210">
        <v>2511.11</v>
      </c>
      <c r="G25" s="210">
        <v>2774</v>
      </c>
      <c r="H25" s="210">
        <v>2774</v>
      </c>
      <c r="I25" s="210">
        <v>2774</v>
      </c>
    </row>
    <row r="26" spans="1:11" s="45" customFormat="1" ht="25.5" customHeight="1">
      <c r="A26" s="174" t="s">
        <v>49</v>
      </c>
      <c r="B26" s="175"/>
      <c r="C26" s="176"/>
      <c r="D26" s="120" t="s">
        <v>77</v>
      </c>
      <c r="E26" s="208">
        <f>+E27</f>
        <v>0</v>
      </c>
      <c r="F26" s="208">
        <f>+F27</f>
        <v>0</v>
      </c>
      <c r="G26" s="208">
        <f>+G27</f>
        <v>1327</v>
      </c>
      <c r="H26" s="208">
        <f>+H27</f>
        <v>1327</v>
      </c>
      <c r="I26" s="208">
        <f>+I27</f>
        <v>1327</v>
      </c>
    </row>
    <row r="27" spans="1:11">
      <c r="A27" s="183">
        <v>3</v>
      </c>
      <c r="B27" s="184"/>
      <c r="C27" s="185"/>
      <c r="D27" s="39" t="s">
        <v>15</v>
      </c>
      <c r="E27" s="210">
        <f>+E28+E29</f>
        <v>0</v>
      </c>
      <c r="F27" s="210">
        <f>+F28+F29</f>
        <v>0</v>
      </c>
      <c r="G27" s="210">
        <f>+G28+G29</f>
        <v>1327</v>
      </c>
      <c r="H27" s="210">
        <f>+H28+H29</f>
        <v>1327</v>
      </c>
      <c r="I27" s="210">
        <f>+I28+I29</f>
        <v>1327</v>
      </c>
    </row>
    <row r="28" spans="1:11">
      <c r="A28" s="46"/>
      <c r="B28" s="61">
        <v>32</v>
      </c>
      <c r="C28" s="67"/>
      <c r="D28" s="38" t="s">
        <v>28</v>
      </c>
      <c r="E28" s="210">
        <v>0</v>
      </c>
      <c r="F28" s="210">
        <v>0</v>
      </c>
      <c r="G28" s="210">
        <v>1327</v>
      </c>
      <c r="H28" s="210">
        <v>1327</v>
      </c>
      <c r="I28" s="210">
        <v>1327</v>
      </c>
    </row>
    <row r="29" spans="1:11">
      <c r="A29" s="46"/>
      <c r="B29" s="61">
        <v>38</v>
      </c>
      <c r="C29" s="67"/>
      <c r="D29" s="38" t="s">
        <v>57</v>
      </c>
      <c r="E29" s="210">
        <v>0</v>
      </c>
      <c r="F29" s="210">
        <v>0</v>
      </c>
      <c r="G29" s="210">
        <v>0</v>
      </c>
      <c r="H29" s="210">
        <v>0</v>
      </c>
      <c r="I29" s="210">
        <v>0</v>
      </c>
    </row>
    <row r="30" spans="1:11" s="45" customFormat="1" ht="25.5" customHeight="1">
      <c r="A30" s="174" t="s">
        <v>50</v>
      </c>
      <c r="B30" s="175"/>
      <c r="C30" s="176"/>
      <c r="D30" s="120" t="s">
        <v>78</v>
      </c>
      <c r="E30" s="208">
        <f t="shared" ref="E30:I31" si="0">+E31</f>
        <v>0</v>
      </c>
      <c r="F30" s="208">
        <f t="shared" si="0"/>
        <v>3477.34</v>
      </c>
      <c r="G30" s="208">
        <f t="shared" si="0"/>
        <v>4008</v>
      </c>
      <c r="H30" s="208">
        <f t="shared" si="0"/>
        <v>4008</v>
      </c>
      <c r="I30" s="208">
        <f t="shared" si="0"/>
        <v>4008</v>
      </c>
    </row>
    <row r="31" spans="1:11">
      <c r="A31" s="183">
        <v>3</v>
      </c>
      <c r="B31" s="184"/>
      <c r="C31" s="185"/>
      <c r="D31" s="39" t="s">
        <v>15</v>
      </c>
      <c r="E31" s="212">
        <f t="shared" si="0"/>
        <v>0</v>
      </c>
      <c r="F31" s="212">
        <f t="shared" si="0"/>
        <v>3477.34</v>
      </c>
      <c r="G31" s="212">
        <f t="shared" si="0"/>
        <v>4008</v>
      </c>
      <c r="H31" s="212">
        <f t="shared" si="0"/>
        <v>4008</v>
      </c>
      <c r="I31" s="212">
        <f t="shared" si="0"/>
        <v>4008</v>
      </c>
    </row>
    <row r="32" spans="1:11">
      <c r="A32" s="46"/>
      <c r="B32" s="61">
        <v>32</v>
      </c>
      <c r="C32" s="67"/>
      <c r="D32" s="38" t="s">
        <v>28</v>
      </c>
      <c r="E32" s="210">
        <v>0</v>
      </c>
      <c r="F32" s="210">
        <v>3477.34</v>
      </c>
      <c r="G32" s="210">
        <v>4008</v>
      </c>
      <c r="H32" s="210">
        <v>4008</v>
      </c>
      <c r="I32" s="210">
        <v>4008</v>
      </c>
    </row>
    <row r="33" spans="1:9" s="45" customFormat="1" ht="38.25">
      <c r="A33" s="174" t="s">
        <v>51</v>
      </c>
      <c r="B33" s="175"/>
      <c r="C33" s="176"/>
      <c r="D33" s="120" t="s">
        <v>79</v>
      </c>
      <c r="E33" s="208">
        <f t="shared" ref="E33:I34" si="1">+E34</f>
        <v>0</v>
      </c>
      <c r="F33" s="208">
        <f t="shared" si="1"/>
        <v>146</v>
      </c>
      <c r="G33" s="208">
        <f t="shared" si="1"/>
        <v>146</v>
      </c>
      <c r="H33" s="208">
        <f t="shared" si="1"/>
        <v>146</v>
      </c>
      <c r="I33" s="208">
        <f t="shared" si="1"/>
        <v>146</v>
      </c>
    </row>
    <row r="34" spans="1:9">
      <c r="A34" s="183">
        <v>3</v>
      </c>
      <c r="B34" s="184"/>
      <c r="C34" s="185"/>
      <c r="D34" s="39" t="s">
        <v>15</v>
      </c>
      <c r="E34" s="212">
        <f t="shared" si="1"/>
        <v>0</v>
      </c>
      <c r="F34" s="212">
        <f t="shared" si="1"/>
        <v>146</v>
      </c>
      <c r="G34" s="212">
        <f t="shared" si="1"/>
        <v>146</v>
      </c>
      <c r="H34" s="212">
        <f t="shared" si="1"/>
        <v>146</v>
      </c>
      <c r="I34" s="212">
        <f t="shared" si="1"/>
        <v>146</v>
      </c>
    </row>
    <row r="35" spans="1:9">
      <c r="A35" s="46"/>
      <c r="B35" s="61">
        <v>32</v>
      </c>
      <c r="C35" s="67"/>
      <c r="D35" s="38" t="s">
        <v>28</v>
      </c>
      <c r="E35" s="210">
        <v>0</v>
      </c>
      <c r="F35" s="210">
        <v>146</v>
      </c>
      <c r="G35" s="210">
        <v>146</v>
      </c>
      <c r="H35" s="210">
        <v>146</v>
      </c>
      <c r="I35" s="210">
        <v>146</v>
      </c>
    </row>
    <row r="36" spans="1:9" ht="24" customHeight="1">
      <c r="A36" s="180" t="s">
        <v>52</v>
      </c>
      <c r="B36" s="181"/>
      <c r="C36" s="182"/>
      <c r="D36" s="109" t="s">
        <v>53</v>
      </c>
      <c r="E36" s="213">
        <f>+E37</f>
        <v>15778.09</v>
      </c>
      <c r="F36" s="213">
        <f>+F37</f>
        <v>11945.039999999999</v>
      </c>
      <c r="G36" s="213">
        <f>+G37</f>
        <v>20678</v>
      </c>
      <c r="H36" s="213">
        <f>+H37</f>
        <v>15927</v>
      </c>
      <c r="I36" s="213">
        <f>+I37</f>
        <v>17254</v>
      </c>
    </row>
    <row r="37" spans="1:9" s="45" customFormat="1" ht="25.5" customHeight="1">
      <c r="A37" s="174" t="s">
        <v>49</v>
      </c>
      <c r="B37" s="175"/>
      <c r="C37" s="176"/>
      <c r="D37" s="120" t="s">
        <v>77</v>
      </c>
      <c r="E37" s="208">
        <f>+E38+E40</f>
        <v>15778.09</v>
      </c>
      <c r="F37" s="208">
        <f>+F38+F40</f>
        <v>11945.039999999999</v>
      </c>
      <c r="G37" s="208">
        <f>+G38+G40</f>
        <v>20678</v>
      </c>
      <c r="H37" s="208">
        <f>+H38+H40</f>
        <v>15927</v>
      </c>
      <c r="I37" s="208">
        <f>+I38+I40</f>
        <v>17254</v>
      </c>
    </row>
    <row r="38" spans="1:9" s="45" customFormat="1">
      <c r="A38" s="189">
        <v>3</v>
      </c>
      <c r="B38" s="190"/>
      <c r="C38" s="191"/>
      <c r="D38" s="39" t="s">
        <v>15</v>
      </c>
      <c r="E38" s="209">
        <f>+E39</f>
        <v>14677.15</v>
      </c>
      <c r="F38" s="209">
        <f>+F39</f>
        <v>10617.82</v>
      </c>
      <c r="G38" s="209">
        <f>+G39</f>
        <v>20678</v>
      </c>
      <c r="H38" s="209">
        <f>+H39</f>
        <v>15927</v>
      </c>
      <c r="I38" s="209">
        <f>+I39</f>
        <v>17254</v>
      </c>
    </row>
    <row r="39" spans="1:9">
      <c r="A39" s="46"/>
      <c r="B39" s="61">
        <v>32</v>
      </c>
      <c r="C39" s="67"/>
      <c r="D39" s="38" t="s">
        <v>28</v>
      </c>
      <c r="E39" s="210">
        <v>14677.15</v>
      </c>
      <c r="F39" s="210">
        <v>10617.82</v>
      </c>
      <c r="G39" s="210">
        <f>3066+16013+1599</f>
        <v>20678</v>
      </c>
      <c r="H39" s="210">
        <f>3066+11262+1599</f>
        <v>15927</v>
      </c>
      <c r="I39" s="210">
        <f>3066+12589+1599</f>
        <v>17254</v>
      </c>
    </row>
    <row r="40" spans="1:9" s="45" customFormat="1" ht="25.5">
      <c r="A40" s="189">
        <v>4</v>
      </c>
      <c r="B40" s="190"/>
      <c r="C40" s="191"/>
      <c r="D40" s="39" t="s">
        <v>58</v>
      </c>
      <c r="E40" s="209">
        <f>+E41</f>
        <v>1100.94</v>
      </c>
      <c r="F40" s="209">
        <f>+F41</f>
        <v>1327.22</v>
      </c>
      <c r="G40" s="209">
        <f>+G41</f>
        <v>0</v>
      </c>
      <c r="H40" s="209">
        <f>+H41</f>
        <v>0</v>
      </c>
      <c r="I40" s="209">
        <f>+I41</f>
        <v>0</v>
      </c>
    </row>
    <row r="41" spans="1:9" ht="25.5">
      <c r="A41" s="46"/>
      <c r="B41" s="61">
        <v>42</v>
      </c>
      <c r="C41" s="67"/>
      <c r="D41" s="38" t="s">
        <v>37</v>
      </c>
      <c r="E41" s="210">
        <v>1100.94</v>
      </c>
      <c r="F41" s="210">
        <v>1327.22</v>
      </c>
      <c r="G41" s="210">
        <v>0</v>
      </c>
      <c r="H41" s="210">
        <v>0</v>
      </c>
      <c r="I41" s="210">
        <v>0</v>
      </c>
    </row>
    <row r="42" spans="1:9" ht="25.5">
      <c r="A42" s="180" t="s">
        <v>54</v>
      </c>
      <c r="B42" s="181"/>
      <c r="C42" s="182"/>
      <c r="D42" s="109" t="s">
        <v>55</v>
      </c>
      <c r="E42" s="207">
        <f>+E43+E46</f>
        <v>0</v>
      </c>
      <c r="F42" s="207">
        <f>+F43+F46</f>
        <v>0</v>
      </c>
      <c r="G42" s="207">
        <f>+G43+G46</f>
        <v>0</v>
      </c>
      <c r="H42" s="207">
        <f>+H43+H46</f>
        <v>0</v>
      </c>
      <c r="I42" s="207">
        <f>+I43+I46</f>
        <v>0</v>
      </c>
    </row>
    <row r="43" spans="1:9" s="45" customFormat="1" ht="25.5" customHeight="1">
      <c r="A43" s="174" t="s">
        <v>48</v>
      </c>
      <c r="B43" s="175"/>
      <c r="C43" s="176"/>
      <c r="D43" s="120" t="s">
        <v>76</v>
      </c>
      <c r="E43" s="208">
        <f t="shared" ref="E43:I44" si="2">+E44</f>
        <v>0</v>
      </c>
      <c r="F43" s="208">
        <f t="shared" si="2"/>
        <v>0</v>
      </c>
      <c r="G43" s="208">
        <f t="shared" si="2"/>
        <v>0</v>
      </c>
      <c r="H43" s="208">
        <f t="shared" si="2"/>
        <v>0</v>
      </c>
      <c r="I43" s="208">
        <f t="shared" si="2"/>
        <v>0</v>
      </c>
    </row>
    <row r="44" spans="1:9" ht="15" customHeight="1">
      <c r="A44" s="177">
        <v>3</v>
      </c>
      <c r="B44" s="178"/>
      <c r="C44" s="179"/>
      <c r="D44" s="40" t="s">
        <v>15</v>
      </c>
      <c r="E44" s="210">
        <f t="shared" si="2"/>
        <v>0</v>
      </c>
      <c r="F44" s="210">
        <f t="shared" si="2"/>
        <v>0</v>
      </c>
      <c r="G44" s="210">
        <f t="shared" si="2"/>
        <v>0</v>
      </c>
      <c r="H44" s="210">
        <f t="shared" si="2"/>
        <v>0</v>
      </c>
      <c r="I44" s="210">
        <f t="shared" si="2"/>
        <v>0</v>
      </c>
    </row>
    <row r="45" spans="1:9" ht="15" customHeight="1">
      <c r="A45" s="68"/>
      <c r="B45" s="64">
        <v>32</v>
      </c>
      <c r="C45" s="69"/>
      <c r="D45" s="41" t="s">
        <v>28</v>
      </c>
      <c r="E45" s="210">
        <v>0</v>
      </c>
      <c r="F45" s="210">
        <v>0</v>
      </c>
      <c r="G45" s="210">
        <v>0</v>
      </c>
      <c r="H45" s="210">
        <v>0</v>
      </c>
      <c r="I45" s="210">
        <v>0</v>
      </c>
    </row>
    <row r="46" spans="1:9" s="45" customFormat="1" ht="25.5" customHeight="1">
      <c r="A46" s="174" t="s">
        <v>49</v>
      </c>
      <c r="B46" s="175"/>
      <c r="C46" s="176"/>
      <c r="D46" s="120" t="s">
        <v>77</v>
      </c>
      <c r="E46" s="208">
        <f t="shared" ref="E46:I47" si="3">+E47</f>
        <v>0</v>
      </c>
      <c r="F46" s="208">
        <f t="shared" si="3"/>
        <v>0</v>
      </c>
      <c r="G46" s="208">
        <f t="shared" si="3"/>
        <v>0</v>
      </c>
      <c r="H46" s="208">
        <f t="shared" si="3"/>
        <v>0</v>
      </c>
      <c r="I46" s="208">
        <f t="shared" si="3"/>
        <v>0</v>
      </c>
    </row>
    <row r="47" spans="1:9">
      <c r="A47" s="177">
        <v>3</v>
      </c>
      <c r="B47" s="178"/>
      <c r="C47" s="179"/>
      <c r="D47" s="40" t="s">
        <v>15</v>
      </c>
      <c r="E47" s="210">
        <f t="shared" si="3"/>
        <v>0</v>
      </c>
      <c r="F47" s="210">
        <f t="shared" si="3"/>
        <v>0</v>
      </c>
      <c r="G47" s="210">
        <f t="shared" si="3"/>
        <v>0</v>
      </c>
      <c r="H47" s="210">
        <f t="shared" si="3"/>
        <v>0</v>
      </c>
      <c r="I47" s="210">
        <f t="shared" si="3"/>
        <v>0</v>
      </c>
    </row>
    <row r="48" spans="1:9">
      <c r="A48" s="68"/>
      <c r="B48" s="64">
        <v>32</v>
      </c>
      <c r="C48" s="69"/>
      <c r="D48" s="41" t="s">
        <v>28</v>
      </c>
      <c r="E48" s="210">
        <v>0</v>
      </c>
      <c r="F48" s="210">
        <v>0</v>
      </c>
      <c r="G48" s="210">
        <v>0</v>
      </c>
      <c r="H48" s="210">
        <v>0</v>
      </c>
      <c r="I48" s="210">
        <v>0</v>
      </c>
    </row>
    <row r="49" spans="1:11" ht="24.75" customHeight="1">
      <c r="A49" s="180" t="s">
        <v>89</v>
      </c>
      <c r="B49" s="181"/>
      <c r="C49" s="182"/>
      <c r="D49" s="109" t="s">
        <v>90</v>
      </c>
      <c r="E49" s="207">
        <f t="shared" ref="E49:I50" si="4">+E50</f>
        <v>0</v>
      </c>
      <c r="F49" s="207">
        <f t="shared" si="4"/>
        <v>0</v>
      </c>
      <c r="G49" s="207">
        <f t="shared" si="4"/>
        <v>7963</v>
      </c>
      <c r="H49" s="207">
        <f t="shared" si="4"/>
        <v>7963</v>
      </c>
      <c r="I49" s="207">
        <f t="shared" si="4"/>
        <v>7963</v>
      </c>
    </row>
    <row r="50" spans="1:11" s="45" customFormat="1" ht="25.5" customHeight="1">
      <c r="A50" s="174" t="s">
        <v>48</v>
      </c>
      <c r="B50" s="175"/>
      <c r="C50" s="176"/>
      <c r="D50" s="120" t="s">
        <v>76</v>
      </c>
      <c r="E50" s="208">
        <f t="shared" si="4"/>
        <v>0</v>
      </c>
      <c r="F50" s="208">
        <f t="shared" si="4"/>
        <v>0</v>
      </c>
      <c r="G50" s="208">
        <f t="shared" si="4"/>
        <v>7963</v>
      </c>
      <c r="H50" s="208">
        <f t="shared" si="4"/>
        <v>7963</v>
      </c>
      <c r="I50" s="208">
        <f t="shared" si="4"/>
        <v>7963</v>
      </c>
    </row>
    <row r="51" spans="1:11" ht="15" customHeight="1">
      <c r="A51" s="177">
        <v>3</v>
      </c>
      <c r="B51" s="178"/>
      <c r="C51" s="179"/>
      <c r="D51" s="60" t="s">
        <v>15</v>
      </c>
      <c r="E51" s="210">
        <f>+E52+E53</f>
        <v>0</v>
      </c>
      <c r="F51" s="210">
        <f>+F52+F53</f>
        <v>0</v>
      </c>
      <c r="G51" s="210">
        <f>+G52+G53</f>
        <v>7963</v>
      </c>
      <c r="H51" s="210">
        <f>+H52+H53</f>
        <v>7963</v>
      </c>
      <c r="I51" s="210">
        <f>+I52+I53</f>
        <v>7963</v>
      </c>
    </row>
    <row r="52" spans="1:11" ht="15" customHeight="1">
      <c r="A52" s="63"/>
      <c r="B52" s="64">
        <v>31</v>
      </c>
      <c r="C52" s="65"/>
      <c r="D52" s="62" t="s">
        <v>16</v>
      </c>
      <c r="E52" s="210">
        <v>0</v>
      </c>
      <c r="F52" s="210">
        <v>0</v>
      </c>
      <c r="G52" s="210">
        <f>4055+584</f>
        <v>4639</v>
      </c>
      <c r="H52" s="210">
        <f>4081+677</f>
        <v>4758</v>
      </c>
      <c r="I52" s="210">
        <f>4081+677</f>
        <v>4758</v>
      </c>
    </row>
    <row r="53" spans="1:11" ht="15" customHeight="1">
      <c r="A53" s="63"/>
      <c r="B53" s="64">
        <v>32</v>
      </c>
      <c r="C53" s="65"/>
      <c r="D53" s="62" t="s">
        <v>28</v>
      </c>
      <c r="E53" s="210">
        <v>0</v>
      </c>
      <c r="F53" s="210">
        <v>0</v>
      </c>
      <c r="G53" s="210">
        <f>2236+1088</f>
        <v>3324</v>
      </c>
      <c r="H53" s="210">
        <f>2236+969</f>
        <v>3205</v>
      </c>
      <c r="I53" s="210">
        <f>2236+969</f>
        <v>3205</v>
      </c>
    </row>
    <row r="54" spans="1:11" ht="24" customHeight="1">
      <c r="A54" s="201" t="s">
        <v>91</v>
      </c>
      <c r="B54" s="202"/>
      <c r="C54" s="203"/>
      <c r="D54" s="108" t="s">
        <v>92</v>
      </c>
      <c r="E54" s="207">
        <f>+E55+E58+E63+E68+E71</f>
        <v>32035.93</v>
      </c>
      <c r="F54" s="207">
        <f>+F55+F58+F63+F68+F71</f>
        <v>39400.620000000003</v>
      </c>
      <c r="G54" s="207">
        <f>+G55+G58+G63+G68+G71</f>
        <v>29210</v>
      </c>
      <c r="H54" s="207">
        <f>+H55+H58+H63+H68+H71</f>
        <v>29933</v>
      </c>
      <c r="I54" s="207">
        <f>+I55+I58+I63+I68+I71</f>
        <v>32150</v>
      </c>
    </row>
    <row r="55" spans="1:11" s="45" customFormat="1" ht="25.5">
      <c r="A55" s="174" t="s">
        <v>45</v>
      </c>
      <c r="B55" s="175"/>
      <c r="C55" s="176"/>
      <c r="D55" s="120" t="s">
        <v>47</v>
      </c>
      <c r="E55" s="208">
        <f t="shared" ref="E55:I56" si="5">+E56</f>
        <v>0</v>
      </c>
      <c r="F55" s="208">
        <f t="shared" si="5"/>
        <v>0</v>
      </c>
      <c r="G55" s="208">
        <f t="shared" si="5"/>
        <v>1328</v>
      </c>
      <c r="H55" s="208">
        <f t="shared" si="5"/>
        <v>0</v>
      </c>
      <c r="I55" s="208">
        <f t="shared" si="5"/>
        <v>0</v>
      </c>
      <c r="J55" s="57"/>
      <c r="K55" s="57"/>
    </row>
    <row r="56" spans="1:11" s="45" customFormat="1" ht="25.5">
      <c r="A56" s="189">
        <v>4</v>
      </c>
      <c r="B56" s="190"/>
      <c r="C56" s="191"/>
      <c r="D56" s="70" t="s">
        <v>58</v>
      </c>
      <c r="E56" s="209">
        <f t="shared" si="5"/>
        <v>0</v>
      </c>
      <c r="F56" s="209">
        <f t="shared" si="5"/>
        <v>0</v>
      </c>
      <c r="G56" s="209">
        <f t="shared" si="5"/>
        <v>1328</v>
      </c>
      <c r="H56" s="209">
        <f t="shared" si="5"/>
        <v>0</v>
      </c>
      <c r="I56" s="209">
        <f t="shared" si="5"/>
        <v>0</v>
      </c>
      <c r="J56" s="57"/>
      <c r="K56" s="57"/>
    </row>
    <row r="57" spans="1:11" ht="25.5">
      <c r="A57" s="46"/>
      <c r="B57" s="184">
        <v>41</v>
      </c>
      <c r="C57" s="185"/>
      <c r="D57" s="66" t="s">
        <v>93</v>
      </c>
      <c r="E57" s="210">
        <v>0</v>
      </c>
      <c r="F57" s="210">
        <v>0</v>
      </c>
      <c r="G57" s="210">
        <v>1328</v>
      </c>
      <c r="H57" s="210">
        <v>0</v>
      </c>
      <c r="I57" s="210">
        <v>0</v>
      </c>
      <c r="J57" s="58"/>
      <c r="K57" s="58"/>
    </row>
    <row r="58" spans="1:11" s="45" customFormat="1" ht="25.5" customHeight="1">
      <c r="A58" s="192" t="s">
        <v>46</v>
      </c>
      <c r="B58" s="193"/>
      <c r="C58" s="194"/>
      <c r="D58" s="121" t="s">
        <v>75</v>
      </c>
      <c r="E58" s="211">
        <f>+E59+E61</f>
        <v>2199.5100000000002</v>
      </c>
      <c r="F58" s="211">
        <f>+F59+F61</f>
        <v>1453.31</v>
      </c>
      <c r="G58" s="211">
        <f>+G59+G61</f>
        <v>5651</v>
      </c>
      <c r="H58" s="211">
        <f>+H59+H61</f>
        <v>5957</v>
      </c>
      <c r="I58" s="211">
        <f>+I59+I61</f>
        <v>6185</v>
      </c>
    </row>
    <row r="59" spans="1:11" s="45" customFormat="1">
      <c r="A59" s="195">
        <v>3</v>
      </c>
      <c r="B59" s="196"/>
      <c r="C59" s="197"/>
      <c r="D59" s="70" t="s">
        <v>15</v>
      </c>
      <c r="E59" s="209">
        <f>+E60</f>
        <v>1689.19</v>
      </c>
      <c r="F59" s="209">
        <f>+F60</f>
        <v>1453.31</v>
      </c>
      <c r="G59" s="209">
        <f>+G60</f>
        <v>5651</v>
      </c>
      <c r="H59" s="209">
        <f>+H60</f>
        <v>5957</v>
      </c>
      <c r="I59" s="209">
        <f>+I60</f>
        <v>6185</v>
      </c>
    </row>
    <row r="60" spans="1:11">
      <c r="A60" s="198">
        <v>32</v>
      </c>
      <c r="B60" s="199"/>
      <c r="C60" s="200"/>
      <c r="D60" s="71" t="s">
        <v>28</v>
      </c>
      <c r="E60" s="210">
        <v>1689.19</v>
      </c>
      <c r="F60" s="210">
        <v>1453.31</v>
      </c>
      <c r="G60" s="210">
        <v>5651</v>
      </c>
      <c r="H60" s="210">
        <v>5957</v>
      </c>
      <c r="I60" s="210">
        <v>6185</v>
      </c>
    </row>
    <row r="61" spans="1:11" s="45" customFormat="1" ht="25.5">
      <c r="A61" s="76">
        <v>4</v>
      </c>
      <c r="B61" s="77"/>
      <c r="C61" s="78"/>
      <c r="D61" s="70" t="s">
        <v>58</v>
      </c>
      <c r="E61" s="214">
        <f>+E62</f>
        <v>510.32</v>
      </c>
      <c r="F61" s="214">
        <f>+F62</f>
        <v>0</v>
      </c>
      <c r="G61" s="214">
        <f>+G62</f>
        <v>0</v>
      </c>
      <c r="H61" s="214">
        <f>+H62</f>
        <v>0</v>
      </c>
      <c r="I61" s="214">
        <f>+I62</f>
        <v>0</v>
      </c>
    </row>
    <row r="62" spans="1:11" ht="25.5">
      <c r="A62" s="72"/>
      <c r="B62" s="75">
        <v>42</v>
      </c>
      <c r="C62" s="74"/>
      <c r="D62" s="71" t="s">
        <v>37</v>
      </c>
      <c r="E62" s="210">
        <v>510.32</v>
      </c>
      <c r="F62" s="210">
        <v>0</v>
      </c>
      <c r="G62" s="210">
        <v>0</v>
      </c>
      <c r="H62" s="210">
        <v>0</v>
      </c>
      <c r="I62" s="210">
        <v>0</v>
      </c>
    </row>
    <row r="63" spans="1:11" s="45" customFormat="1" ht="25.5" customHeight="1">
      <c r="A63" s="192" t="s">
        <v>48</v>
      </c>
      <c r="B63" s="193"/>
      <c r="C63" s="194"/>
      <c r="D63" s="121" t="s">
        <v>76</v>
      </c>
      <c r="E63" s="208">
        <f>+E64+E66</f>
        <v>29836.42</v>
      </c>
      <c r="F63" s="208">
        <f>+F64+F66</f>
        <v>22708.870000000003</v>
      </c>
      <c r="G63" s="208">
        <f>+G64+G66</f>
        <v>22231</v>
      </c>
      <c r="H63" s="208">
        <f>+H64+H66</f>
        <v>23976</v>
      </c>
      <c r="I63" s="208">
        <f>+I64+I66</f>
        <v>25965</v>
      </c>
    </row>
    <row r="64" spans="1:11" s="45" customFormat="1">
      <c r="A64" s="195">
        <v>3</v>
      </c>
      <c r="B64" s="196"/>
      <c r="C64" s="197"/>
      <c r="D64" s="70" t="s">
        <v>15</v>
      </c>
      <c r="E64" s="209">
        <f>+E65</f>
        <v>2581.73</v>
      </c>
      <c r="F64" s="209">
        <f>+F65</f>
        <v>4353.3100000000004</v>
      </c>
      <c r="G64" s="209">
        <f>+G65</f>
        <v>1394</v>
      </c>
      <c r="H64" s="209">
        <f>+H65</f>
        <v>3053</v>
      </c>
      <c r="I64" s="209">
        <f>+I65</f>
        <v>5041</v>
      </c>
    </row>
    <row r="65" spans="1:9">
      <c r="A65" s="198">
        <v>32</v>
      </c>
      <c r="B65" s="199"/>
      <c r="C65" s="200"/>
      <c r="D65" s="71" t="s">
        <v>28</v>
      </c>
      <c r="E65" s="210">
        <v>2581.73</v>
      </c>
      <c r="F65" s="210">
        <v>4353.3100000000004</v>
      </c>
      <c r="G65" s="210">
        <v>1394</v>
      </c>
      <c r="H65" s="210">
        <v>3053</v>
      </c>
      <c r="I65" s="210">
        <v>5041</v>
      </c>
    </row>
    <row r="66" spans="1:9" s="45" customFormat="1" ht="25.5">
      <c r="A66" s="195">
        <v>4</v>
      </c>
      <c r="B66" s="196"/>
      <c r="C66" s="197"/>
      <c r="D66" s="70" t="s">
        <v>17</v>
      </c>
      <c r="E66" s="209">
        <f>+E67</f>
        <v>27254.69</v>
      </c>
      <c r="F66" s="209">
        <f>+F67</f>
        <v>18355.560000000001</v>
      </c>
      <c r="G66" s="209">
        <f>+G67</f>
        <v>20837</v>
      </c>
      <c r="H66" s="209">
        <f>+H67</f>
        <v>20923</v>
      </c>
      <c r="I66" s="209">
        <f>+I67</f>
        <v>20924</v>
      </c>
    </row>
    <row r="67" spans="1:9" ht="25.5">
      <c r="A67" s="198">
        <v>42</v>
      </c>
      <c r="B67" s="199"/>
      <c r="C67" s="200"/>
      <c r="D67" s="71" t="s">
        <v>37</v>
      </c>
      <c r="E67" s="210">
        <v>27254.69</v>
      </c>
      <c r="F67" s="210">
        <v>18355.560000000001</v>
      </c>
      <c r="G67" s="210">
        <v>20837</v>
      </c>
      <c r="H67" s="210">
        <v>20923</v>
      </c>
      <c r="I67" s="210">
        <v>20924</v>
      </c>
    </row>
    <row r="68" spans="1:9" s="45" customFormat="1" ht="25.5" customHeight="1">
      <c r="A68" s="192" t="s">
        <v>50</v>
      </c>
      <c r="B68" s="193"/>
      <c r="C68" s="194"/>
      <c r="D68" s="121" t="s">
        <v>78</v>
      </c>
      <c r="E68" s="208">
        <f t="shared" ref="E68:I69" si="6">+E69</f>
        <v>0</v>
      </c>
      <c r="F68" s="208">
        <f t="shared" si="6"/>
        <v>15238.44</v>
      </c>
      <c r="G68" s="208">
        <f t="shared" si="6"/>
        <v>0</v>
      </c>
      <c r="H68" s="208">
        <f t="shared" si="6"/>
        <v>0</v>
      </c>
      <c r="I68" s="208">
        <f t="shared" si="6"/>
        <v>0</v>
      </c>
    </row>
    <row r="69" spans="1:9" ht="25.5">
      <c r="A69" s="72">
        <v>4</v>
      </c>
      <c r="B69" s="73"/>
      <c r="C69" s="74"/>
      <c r="D69" s="70" t="s">
        <v>17</v>
      </c>
      <c r="E69" s="212">
        <f t="shared" si="6"/>
        <v>0</v>
      </c>
      <c r="F69" s="212">
        <f t="shared" si="6"/>
        <v>15238.44</v>
      </c>
      <c r="G69" s="212">
        <f t="shared" si="6"/>
        <v>0</v>
      </c>
      <c r="H69" s="212">
        <f t="shared" si="6"/>
        <v>0</v>
      </c>
      <c r="I69" s="212">
        <f t="shared" si="6"/>
        <v>0</v>
      </c>
    </row>
    <row r="70" spans="1:9" ht="25.5">
      <c r="A70" s="72"/>
      <c r="B70" s="75">
        <v>42</v>
      </c>
      <c r="C70" s="74"/>
      <c r="D70" s="71" t="s">
        <v>37</v>
      </c>
      <c r="E70" s="210">
        <v>0</v>
      </c>
      <c r="F70" s="210">
        <v>15238.44</v>
      </c>
      <c r="G70" s="210">
        <v>0</v>
      </c>
      <c r="H70" s="210">
        <v>0</v>
      </c>
      <c r="I70" s="210">
        <v>0</v>
      </c>
    </row>
    <row r="71" spans="1:9" s="45" customFormat="1" ht="38.25">
      <c r="A71" s="192" t="s">
        <v>51</v>
      </c>
      <c r="B71" s="193"/>
      <c r="C71" s="194"/>
      <c r="D71" s="121" t="s">
        <v>79</v>
      </c>
      <c r="E71" s="208">
        <f>+E72+E74</f>
        <v>0</v>
      </c>
      <c r="F71" s="208">
        <f>+F72+F74</f>
        <v>0</v>
      </c>
      <c r="G71" s="208">
        <f>+G72+G74</f>
        <v>0</v>
      </c>
      <c r="H71" s="208">
        <f>+H72+H74</f>
        <v>0</v>
      </c>
      <c r="I71" s="208">
        <f>+I72+I74</f>
        <v>0</v>
      </c>
    </row>
    <row r="72" spans="1:9">
      <c r="A72" s="72">
        <v>3</v>
      </c>
      <c r="B72" s="75"/>
      <c r="C72" s="74"/>
      <c r="D72" s="70" t="s">
        <v>15</v>
      </c>
      <c r="E72" s="210">
        <f>+E73</f>
        <v>0</v>
      </c>
      <c r="F72" s="210">
        <f>+F73</f>
        <v>0</v>
      </c>
      <c r="G72" s="210">
        <f>+G73</f>
        <v>0</v>
      </c>
      <c r="H72" s="210">
        <f>+H73</f>
        <v>0</v>
      </c>
      <c r="I72" s="210">
        <f>+I73</f>
        <v>0</v>
      </c>
    </row>
    <row r="73" spans="1:9">
      <c r="A73" s="72"/>
      <c r="B73" s="75">
        <v>32</v>
      </c>
      <c r="C73" s="74"/>
      <c r="D73" s="66" t="s">
        <v>28</v>
      </c>
      <c r="E73" s="210">
        <v>0</v>
      </c>
      <c r="F73" s="210">
        <v>0</v>
      </c>
      <c r="G73" s="210">
        <v>0</v>
      </c>
      <c r="H73" s="210">
        <v>0</v>
      </c>
      <c r="I73" s="210">
        <v>0</v>
      </c>
    </row>
    <row r="74" spans="1:9" ht="25.5">
      <c r="A74" s="72">
        <v>4</v>
      </c>
      <c r="B74" s="75"/>
      <c r="C74" s="74"/>
      <c r="D74" s="70" t="s">
        <v>17</v>
      </c>
      <c r="E74" s="210">
        <f>+E75</f>
        <v>0</v>
      </c>
      <c r="F74" s="210">
        <f>+F75</f>
        <v>0</v>
      </c>
      <c r="G74" s="210">
        <f>+G75</f>
        <v>0</v>
      </c>
      <c r="H74" s="210">
        <f>+H75</f>
        <v>0</v>
      </c>
      <c r="I74" s="210">
        <f>+I75</f>
        <v>0</v>
      </c>
    </row>
    <row r="75" spans="1:9" ht="27" customHeight="1">
      <c r="A75" s="72"/>
      <c r="B75" s="75">
        <v>42</v>
      </c>
      <c r="C75" s="74"/>
      <c r="D75" s="66" t="s">
        <v>37</v>
      </c>
      <c r="E75" s="210">
        <v>0</v>
      </c>
      <c r="F75" s="210">
        <v>0</v>
      </c>
      <c r="G75" s="210">
        <v>0</v>
      </c>
      <c r="H75" s="210">
        <v>0</v>
      </c>
      <c r="I75" s="210">
        <v>0</v>
      </c>
    </row>
    <row r="77" spans="1:9">
      <c r="C77" s="105"/>
    </row>
  </sheetData>
  <mergeCells count="49">
    <mergeCell ref="A3:I3"/>
    <mergeCell ref="A1:I1"/>
    <mergeCell ref="B57:C57"/>
    <mergeCell ref="A67:C67"/>
    <mergeCell ref="A68:C68"/>
    <mergeCell ref="A54:C54"/>
    <mergeCell ref="A58:C58"/>
    <mergeCell ref="A59:C59"/>
    <mergeCell ref="A60:C60"/>
    <mergeCell ref="A9:C9"/>
    <mergeCell ref="A17:C17"/>
    <mergeCell ref="A21:C21"/>
    <mergeCell ref="B15:C15"/>
    <mergeCell ref="B16:C16"/>
    <mergeCell ref="B19:C19"/>
    <mergeCell ref="B20:C20"/>
    <mergeCell ref="A71:C71"/>
    <mergeCell ref="A63:C63"/>
    <mergeCell ref="A64:C64"/>
    <mergeCell ref="A65:C65"/>
    <mergeCell ref="A66:C66"/>
    <mergeCell ref="A55:C55"/>
    <mergeCell ref="A56:C56"/>
    <mergeCell ref="A14:C14"/>
    <mergeCell ref="A18:C18"/>
    <mergeCell ref="A22:C22"/>
    <mergeCell ref="A26:C26"/>
    <mergeCell ref="A30:C30"/>
    <mergeCell ref="A27:C27"/>
    <mergeCell ref="A49:C49"/>
    <mergeCell ref="A38:C38"/>
    <mergeCell ref="A40:C40"/>
    <mergeCell ref="A31:C31"/>
    <mergeCell ref="A33:C33"/>
    <mergeCell ref="A5:I5"/>
    <mergeCell ref="A6:I6"/>
    <mergeCell ref="A11:C11"/>
    <mergeCell ref="A51:C51"/>
    <mergeCell ref="A13:C13"/>
    <mergeCell ref="A46:C46"/>
    <mergeCell ref="A44:C44"/>
    <mergeCell ref="A43:C43"/>
    <mergeCell ref="A50:C50"/>
    <mergeCell ref="A12:C12"/>
    <mergeCell ref="A47:C47"/>
    <mergeCell ref="A34:C34"/>
    <mergeCell ref="A42:C42"/>
    <mergeCell ref="A36:C36"/>
    <mergeCell ref="A37:C37"/>
  </mergeCells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SAŽETAK</vt:lpstr>
      <vt:lpstr> Račun prihoda i rashoda</vt:lpstr>
      <vt:lpstr>Rashodi prema funkcijskoj kl</vt:lpstr>
      <vt:lpstr>Račun financiranja</vt:lpstr>
      <vt:lpstr>POSEBNI DIO</vt:lpstr>
      <vt:lpstr>' Račun prihoda i rashoda'!Print_Area</vt:lpstr>
      <vt:lpstr>'POSEBNI DIO'!Print_Area</vt:lpstr>
      <vt:lpstr>SAŽETAK!Print_Area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PC2</cp:lastModifiedBy>
  <cp:lastPrinted>2022-10-28T10:36:45Z</cp:lastPrinted>
  <dcterms:created xsi:type="dcterms:W3CDTF">2022-08-12T12:51:27Z</dcterms:created>
  <dcterms:modified xsi:type="dcterms:W3CDTF">2022-10-28T11:15:35Z</dcterms:modified>
</cp:coreProperties>
</file>